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SGShared\SUSTAINABILITY\Bicycles\Winter Warrior Challenge\Winter Warior Challenge 2014\"/>
    </mc:Choice>
  </mc:AlternateContent>
  <bookViews>
    <workbookView xWindow="0" yWindow="0" windowWidth="19200" windowHeight="9015" firstSheet="1" activeTab="2"/>
  </bookViews>
  <sheets>
    <sheet name="Original Data" sheetId="2" r:id="rId1"/>
    <sheet name="Winter Warrior 2014 Final Leade" sheetId="3" r:id="rId2"/>
    <sheet name="Overall Most Miles" sheetId="5" r:id="rId3"/>
    <sheet name="Overall Most Trips" sheetId="4" r:id="rId4"/>
  </sheets>
  <calcPr calcId="152511"/>
</workbook>
</file>

<file path=xl/calcChain.xml><?xml version="1.0" encoding="utf-8"?>
<calcChain xmlns="http://schemas.openxmlformats.org/spreadsheetml/2006/main">
  <c r="D14" i="5" l="1"/>
  <c r="C14" i="5"/>
  <c r="D102" i="5"/>
  <c r="C102" i="5"/>
  <c r="D81" i="5"/>
  <c r="C81" i="5"/>
  <c r="D114" i="5"/>
  <c r="C114" i="5"/>
  <c r="D11" i="5"/>
  <c r="C11" i="5"/>
  <c r="D19" i="5"/>
  <c r="C19" i="5"/>
  <c r="D104" i="5"/>
  <c r="C104" i="5"/>
  <c r="D110" i="5"/>
  <c r="C110" i="5"/>
  <c r="D3" i="5"/>
  <c r="C3" i="5"/>
  <c r="D91" i="5"/>
  <c r="C91" i="5"/>
  <c r="D13" i="5"/>
  <c r="C13" i="5"/>
  <c r="D99" i="5"/>
  <c r="C99" i="5"/>
  <c r="D94" i="5"/>
  <c r="C94" i="5"/>
  <c r="D36" i="5"/>
  <c r="C36" i="5"/>
  <c r="D101" i="5"/>
  <c r="C101" i="5"/>
  <c r="D62" i="5"/>
  <c r="C62" i="5"/>
  <c r="D112" i="5"/>
  <c r="C112" i="5"/>
  <c r="D56" i="5"/>
  <c r="C56" i="5"/>
  <c r="D6" i="5"/>
  <c r="C6" i="5"/>
  <c r="D44" i="5"/>
  <c r="C44" i="5"/>
  <c r="D45" i="5"/>
  <c r="C45" i="5"/>
  <c r="D38" i="5"/>
  <c r="C38" i="5"/>
  <c r="D30" i="5"/>
  <c r="C30" i="5"/>
  <c r="D21" i="5"/>
  <c r="C21" i="5"/>
  <c r="D18" i="5"/>
  <c r="C18" i="5"/>
  <c r="D43" i="5"/>
  <c r="C43" i="5"/>
  <c r="D34" i="5"/>
  <c r="C34" i="5"/>
  <c r="D76" i="5"/>
  <c r="C76" i="5"/>
  <c r="D117" i="5"/>
  <c r="C117" i="5"/>
  <c r="D52" i="5"/>
  <c r="C52" i="5"/>
  <c r="D86" i="5"/>
  <c r="C86" i="5"/>
  <c r="D31" i="5"/>
  <c r="C31" i="5"/>
  <c r="D93" i="5"/>
  <c r="C93" i="5"/>
  <c r="D65" i="5"/>
  <c r="C65" i="5"/>
  <c r="D85" i="5"/>
  <c r="C85" i="5"/>
  <c r="D42" i="5"/>
  <c r="C42" i="5"/>
  <c r="D111" i="5"/>
  <c r="C111" i="5"/>
  <c r="D47" i="5"/>
  <c r="C47" i="5"/>
  <c r="D4" i="5"/>
  <c r="C4" i="5"/>
  <c r="D79" i="5"/>
  <c r="C79" i="5"/>
  <c r="D118" i="5"/>
  <c r="C118" i="5"/>
  <c r="D119" i="5"/>
  <c r="C119" i="5"/>
  <c r="D54" i="5"/>
  <c r="C54" i="5"/>
  <c r="D46" i="5"/>
  <c r="C46" i="5"/>
  <c r="D77" i="5"/>
  <c r="C77" i="5"/>
  <c r="D35" i="5"/>
  <c r="C35" i="5"/>
  <c r="D48" i="5"/>
  <c r="C48" i="5"/>
  <c r="D107" i="5"/>
  <c r="C107" i="5"/>
  <c r="D20" i="5"/>
  <c r="C20" i="5"/>
  <c r="D90" i="5"/>
  <c r="C90" i="5"/>
  <c r="D32" i="5"/>
  <c r="C32" i="5"/>
  <c r="D17" i="5"/>
  <c r="C17" i="5"/>
  <c r="D69" i="5"/>
  <c r="C69" i="5"/>
  <c r="D53" i="5"/>
  <c r="C53" i="5"/>
  <c r="D68" i="5"/>
  <c r="C68" i="5"/>
  <c r="D29" i="5"/>
  <c r="C29" i="5"/>
  <c r="D89" i="5"/>
  <c r="C89" i="5"/>
  <c r="D12" i="5"/>
  <c r="C12" i="5"/>
  <c r="D109" i="5"/>
  <c r="C109" i="5"/>
  <c r="D84" i="5"/>
  <c r="C84" i="5"/>
  <c r="D27" i="5"/>
  <c r="C27" i="5"/>
  <c r="D60" i="5"/>
  <c r="C60" i="5"/>
  <c r="D41" i="5"/>
  <c r="C41" i="5"/>
  <c r="D115" i="5"/>
  <c r="C115" i="5"/>
  <c r="D97" i="5"/>
  <c r="C97" i="5"/>
  <c r="D8" i="5"/>
  <c r="C8" i="5"/>
  <c r="D50" i="5"/>
  <c r="C50" i="5"/>
  <c r="D51" i="5"/>
  <c r="C51" i="5"/>
  <c r="D26" i="5"/>
  <c r="C26" i="5"/>
  <c r="D49" i="5"/>
  <c r="C49" i="5"/>
  <c r="D98" i="5"/>
  <c r="C98" i="5"/>
  <c r="D92" i="5"/>
  <c r="C92" i="5"/>
  <c r="D58" i="5"/>
  <c r="C58" i="5"/>
  <c r="D10" i="5"/>
  <c r="C10" i="5"/>
  <c r="D40" i="5"/>
  <c r="C40" i="5"/>
  <c r="D67" i="5"/>
  <c r="C67" i="5"/>
  <c r="D64" i="5"/>
  <c r="C64" i="5"/>
  <c r="D108" i="5"/>
  <c r="C108" i="5"/>
  <c r="D113" i="5"/>
  <c r="C113" i="5"/>
  <c r="D61" i="5"/>
  <c r="C61" i="5"/>
  <c r="D7" i="5"/>
  <c r="C7" i="5"/>
  <c r="D37" i="5"/>
  <c r="C37" i="5"/>
  <c r="D55" i="5"/>
  <c r="C55" i="5"/>
  <c r="D9" i="5"/>
  <c r="C9" i="5"/>
  <c r="D83" i="5"/>
  <c r="C83" i="5"/>
  <c r="D80" i="5"/>
  <c r="C80" i="5"/>
  <c r="D16" i="5"/>
  <c r="C16" i="5"/>
  <c r="D78" i="5"/>
  <c r="C78" i="5"/>
  <c r="D113" i="4"/>
  <c r="C113" i="4"/>
  <c r="D106" i="4"/>
  <c r="C106" i="4"/>
  <c r="D104" i="4"/>
  <c r="C104" i="4"/>
  <c r="D102" i="4"/>
  <c r="C102" i="4"/>
  <c r="D101" i="4"/>
  <c r="C101" i="4"/>
  <c r="D100" i="4"/>
  <c r="C100" i="4"/>
  <c r="D99" i="4"/>
  <c r="C99" i="4"/>
  <c r="D97" i="4"/>
  <c r="C97" i="4"/>
  <c r="D96" i="4"/>
  <c r="C96" i="4"/>
  <c r="D95" i="4"/>
  <c r="C95" i="4"/>
  <c r="D94" i="4"/>
  <c r="C94" i="4"/>
  <c r="D92" i="4"/>
  <c r="C92" i="4"/>
  <c r="D91" i="4"/>
  <c r="C91" i="4"/>
  <c r="D90" i="4"/>
  <c r="C90" i="4"/>
  <c r="D89" i="4"/>
  <c r="C89" i="4"/>
  <c r="D88" i="4"/>
  <c r="C88" i="4"/>
  <c r="D86" i="4"/>
  <c r="C86" i="4"/>
  <c r="D85" i="4"/>
  <c r="C85" i="4"/>
  <c r="D82" i="4"/>
  <c r="C82" i="4"/>
  <c r="D81" i="4"/>
  <c r="C81" i="4"/>
  <c r="D80" i="4"/>
  <c r="C80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5" i="4"/>
  <c r="C65" i="4"/>
  <c r="D64" i="4"/>
  <c r="C64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3" i="4"/>
  <c r="C3" i="4"/>
  <c r="G3" i="3" l="1"/>
  <c r="G2" i="3"/>
  <c r="D56" i="3"/>
  <c r="D32" i="3"/>
  <c r="C32" i="3"/>
  <c r="D3" i="3"/>
  <c r="C3" i="3"/>
  <c r="D88" i="3"/>
  <c r="C88" i="3"/>
  <c r="D96" i="3"/>
  <c r="C96" i="3"/>
  <c r="D19" i="3"/>
  <c r="C19" i="3"/>
  <c r="D13" i="3"/>
  <c r="C13" i="3"/>
  <c r="D24" i="3"/>
  <c r="C24" i="3"/>
  <c r="D25" i="3"/>
  <c r="C25" i="3"/>
  <c r="D60" i="3"/>
  <c r="C60" i="3"/>
  <c r="D66" i="3"/>
  <c r="C66" i="3"/>
  <c r="D43" i="3"/>
  <c r="C43" i="3"/>
  <c r="C56" i="3"/>
  <c r="D29" i="3"/>
  <c r="C29" i="3"/>
  <c r="D94" i="3"/>
  <c r="C94" i="3"/>
  <c r="D47" i="3"/>
  <c r="C47" i="3"/>
  <c r="D98" i="3"/>
  <c r="C98" i="3"/>
  <c r="D62" i="3"/>
  <c r="C62" i="3"/>
  <c r="D36" i="3"/>
  <c r="C36" i="3"/>
  <c r="D5" i="3"/>
  <c r="C5" i="3"/>
  <c r="C6" i="3"/>
  <c r="C7" i="3"/>
  <c r="C18" i="3" l="1"/>
  <c r="D18" i="3"/>
  <c r="D78" i="3"/>
  <c r="C78" i="3"/>
  <c r="D101" i="3"/>
  <c r="C101" i="3"/>
  <c r="D45" i="3"/>
  <c r="C45" i="3"/>
  <c r="D6" i="3"/>
  <c r="D26" i="3"/>
  <c r="C26" i="3"/>
  <c r="D21" i="3"/>
  <c r="C21" i="3"/>
  <c r="D70" i="3"/>
  <c r="C70" i="3"/>
  <c r="D9" i="3"/>
  <c r="C9" i="3"/>
  <c r="D102" i="3"/>
  <c r="C102" i="3"/>
  <c r="D92" i="3"/>
  <c r="C92" i="3"/>
  <c r="D53" i="3"/>
  <c r="C53" i="3"/>
  <c r="D51" i="3"/>
  <c r="C51" i="3"/>
  <c r="D69" i="3"/>
  <c r="C69" i="3"/>
  <c r="D17" i="3"/>
  <c r="C17" i="3"/>
  <c r="D28" i="3"/>
  <c r="C28" i="3"/>
  <c r="D49" i="3"/>
  <c r="C49" i="3"/>
  <c r="D74" i="3"/>
  <c r="C74" i="3"/>
  <c r="D22" i="3"/>
  <c r="C22" i="3"/>
  <c r="D89" i="3"/>
  <c r="C89" i="3"/>
  <c r="D52" i="3"/>
  <c r="C52" i="3"/>
  <c r="D31" i="3"/>
  <c r="C31" i="3"/>
  <c r="D41" i="3"/>
  <c r="C41" i="3"/>
  <c r="D11" i="3"/>
  <c r="C11" i="3"/>
  <c r="D75" i="3"/>
  <c r="C75" i="3"/>
  <c r="D10" i="3"/>
  <c r="C10" i="3"/>
  <c r="D61" i="3"/>
  <c r="C61" i="3"/>
  <c r="D38" i="3"/>
  <c r="C38" i="3"/>
  <c r="D64" i="3"/>
  <c r="C64" i="3"/>
  <c r="D7" i="3"/>
  <c r="D15" i="3"/>
  <c r="C15" i="3"/>
  <c r="D40" i="3"/>
  <c r="C40" i="3"/>
  <c r="D12" i="3"/>
  <c r="C12" i="3"/>
  <c r="D14" i="3"/>
  <c r="C14" i="3"/>
  <c r="D84" i="3"/>
  <c r="C84" i="3"/>
  <c r="D83" i="3"/>
  <c r="C83" i="3"/>
  <c r="D39" i="3"/>
  <c r="C39" i="3"/>
  <c r="D72" i="3"/>
  <c r="C72" i="3"/>
  <c r="D90" i="3"/>
  <c r="C90" i="3"/>
  <c r="C97" i="3"/>
  <c r="D97" i="3"/>
  <c r="D80" i="3"/>
  <c r="C80" i="3"/>
  <c r="D86" i="3"/>
  <c r="C86" i="3"/>
  <c r="D68" i="3"/>
  <c r="C68" i="3"/>
  <c r="D91" i="3"/>
  <c r="C91" i="3"/>
  <c r="D30" i="3"/>
  <c r="C30" i="3"/>
  <c r="D34" i="3"/>
  <c r="C34" i="3"/>
  <c r="D23" i="3"/>
  <c r="C23" i="3"/>
  <c r="D85" i="3"/>
  <c r="C85" i="3"/>
  <c r="D65" i="3"/>
  <c r="C65" i="3"/>
  <c r="D57" i="3"/>
  <c r="C57" i="3"/>
  <c r="D58" i="3"/>
  <c r="C58" i="3"/>
  <c r="D16" i="3"/>
  <c r="C16" i="3"/>
  <c r="D48" i="3"/>
  <c r="C48" i="3"/>
  <c r="D35" i="3"/>
  <c r="C35" i="3"/>
  <c r="D59" i="3"/>
  <c r="C59" i="3"/>
  <c r="D33" i="3"/>
  <c r="C33" i="3"/>
  <c r="D20" i="3"/>
  <c r="C20" i="3"/>
  <c r="D76" i="3"/>
  <c r="C76" i="3"/>
  <c r="D42" i="3"/>
  <c r="C42" i="3"/>
  <c r="D79" i="3"/>
  <c r="C79" i="3"/>
  <c r="D27" i="3"/>
  <c r="C27" i="3"/>
  <c r="D37" i="3"/>
  <c r="C37" i="3"/>
  <c r="D73" i="3"/>
  <c r="C73" i="3"/>
  <c r="D44" i="3"/>
  <c r="C44" i="3"/>
  <c r="D71" i="3"/>
  <c r="C71" i="3"/>
  <c r="D4" i="3"/>
  <c r="C4" i="3"/>
  <c r="D55" i="3"/>
  <c r="C55" i="3"/>
  <c r="C8" i="3"/>
  <c r="D8" i="3"/>
  <c r="C46" i="3"/>
  <c r="D46" i="3"/>
</calcChain>
</file>

<file path=xl/sharedStrings.xml><?xml version="1.0" encoding="utf-8"?>
<sst xmlns="http://schemas.openxmlformats.org/spreadsheetml/2006/main" count="1240" uniqueCount="250">
  <si>
    <t>HawkID</t>
  </si>
  <si>
    <t>How many miles did you bike this week?</t>
  </si>
  <si>
    <t>How many times did you bike this week?</t>
  </si>
  <si>
    <t>Last name</t>
  </si>
  <si>
    <t>Created</t>
  </si>
  <si>
    <t>Ning</t>
  </si>
  <si>
    <t>Pan</t>
  </si>
  <si>
    <t>Karen</t>
  </si>
  <si>
    <t>Culver</t>
  </si>
  <si>
    <t>Drew</t>
  </si>
  <si>
    <t>Kitchen</t>
  </si>
  <si>
    <t>Ingrid</t>
  </si>
  <si>
    <t>Anderson</t>
  </si>
  <si>
    <t>Brandt</t>
  </si>
  <si>
    <t>Uitermarkt</t>
  </si>
  <si>
    <t>Michael</t>
  </si>
  <si>
    <t>Neville</t>
  </si>
  <si>
    <t>Asa</t>
  </si>
  <si>
    <t>Crowe</t>
  </si>
  <si>
    <t>Cara</t>
  </si>
  <si>
    <t>Hamann</t>
  </si>
  <si>
    <t>Emily</t>
  </si>
  <si>
    <t>Robnett</t>
  </si>
  <si>
    <t>Diana</t>
  </si>
  <si>
    <t>Harris</t>
  </si>
  <si>
    <t>John</t>
  </si>
  <si>
    <t>Osborn</t>
  </si>
  <si>
    <t>Julie</t>
  </si>
  <si>
    <t>Mock</t>
  </si>
  <si>
    <t>Susan</t>
  </si>
  <si>
    <t>Beckett</t>
  </si>
  <si>
    <t>Nicholas</t>
  </si>
  <si>
    <t>Giuliani</t>
  </si>
  <si>
    <t>Angie</t>
  </si>
  <si>
    <t>Smith</t>
  </si>
  <si>
    <t>Todd</t>
  </si>
  <si>
    <t>Kucera</t>
  </si>
  <si>
    <t>Bryce</t>
  </si>
  <si>
    <t>Parker</t>
  </si>
  <si>
    <t>Reuben</t>
  </si>
  <si>
    <t>Vyn</t>
  </si>
  <si>
    <t>Bill</t>
  </si>
  <si>
    <t>Caperton</t>
  </si>
  <si>
    <t>Robin</t>
  </si>
  <si>
    <t>Hayward</t>
  </si>
  <si>
    <t>Duane</t>
  </si>
  <si>
    <t>Staskal</t>
  </si>
  <si>
    <t>Jay</t>
  </si>
  <si>
    <t>Geisen</t>
  </si>
  <si>
    <t>Ben</t>
  </si>
  <si>
    <t>Kieffer</t>
  </si>
  <si>
    <t>Walker</t>
  </si>
  <si>
    <t>Fitz</t>
  </si>
  <si>
    <t>Jill</t>
  </si>
  <si>
    <t>Abruzzio</t>
  </si>
  <si>
    <t>douglas</t>
  </si>
  <si>
    <t>ward</t>
  </si>
  <si>
    <t>H</t>
  </si>
  <si>
    <t>Pedelty</t>
  </si>
  <si>
    <t>Joe</t>
  </si>
  <si>
    <t>Whitsitt</t>
  </si>
  <si>
    <t>Dan</t>
  </si>
  <si>
    <t>Matheson</t>
  </si>
  <si>
    <t>James</t>
  </si>
  <si>
    <t>Ankrum</t>
  </si>
  <si>
    <t>Scott</t>
  </si>
  <si>
    <t>Spak</t>
  </si>
  <si>
    <t>Mark</t>
  </si>
  <si>
    <t>Wilson</t>
  </si>
  <si>
    <t>Matt</t>
  </si>
  <si>
    <t>Harmston</t>
  </si>
  <si>
    <t>Andrew</t>
  </si>
  <si>
    <t>67, please don&amp;#039;t forget to include my week one totals</t>
  </si>
  <si>
    <t>Lidral</t>
  </si>
  <si>
    <t>Kruger</t>
  </si>
  <si>
    <t xml:space="preserve">Zach </t>
  </si>
  <si>
    <t xml:space="preserve">Smith </t>
  </si>
  <si>
    <t>Ken</t>
  </si>
  <si>
    <t>Lefler</t>
  </si>
  <si>
    <t>Robert</t>
  </si>
  <si>
    <t>Cook</t>
  </si>
  <si>
    <t>Jennifer</t>
  </si>
  <si>
    <t>Bair</t>
  </si>
  <si>
    <t>Tom</t>
  </si>
  <si>
    <t>Jess</t>
  </si>
  <si>
    <t>Fiedorowicz</t>
  </si>
  <si>
    <t>Willow</t>
  </si>
  <si>
    <t>Fuchs</t>
  </si>
  <si>
    <t>Jason</t>
  </si>
  <si>
    <t>Vogelgesang</t>
  </si>
  <si>
    <t>Bethany</t>
  </si>
  <si>
    <t>Cockburn</t>
  </si>
  <si>
    <t xml:space="preserve">Michael </t>
  </si>
  <si>
    <t>Kegel</t>
  </si>
  <si>
    <t>Del</t>
  </si>
  <si>
    <t xml:space="preserve"> Holland</t>
  </si>
  <si>
    <t>Sophia</t>
  </si>
  <si>
    <t>Finster</t>
  </si>
  <si>
    <t>Benjamin</t>
  </si>
  <si>
    <t>VanVleet</t>
  </si>
  <si>
    <t>Luke</t>
  </si>
  <si>
    <t>Gude</t>
  </si>
  <si>
    <t>Ryan</t>
  </si>
  <si>
    <t>Kinser</t>
  </si>
  <si>
    <t>Chris</t>
  </si>
  <si>
    <t>Delsandro</t>
  </si>
  <si>
    <t>Bjorn</t>
  </si>
  <si>
    <t>Steve</t>
  </si>
  <si>
    <t>Niemela</t>
  </si>
  <si>
    <t>Mueller</t>
  </si>
  <si>
    <t>Patrick</t>
  </si>
  <si>
    <t>O&amp;#039;Shaughnessy</t>
  </si>
  <si>
    <t>Ashley</t>
  </si>
  <si>
    <t>Ward</t>
  </si>
  <si>
    <t>Hanson</t>
  </si>
  <si>
    <t>Phillip</t>
  </si>
  <si>
    <t>Gander</t>
  </si>
  <si>
    <t>Justin</t>
  </si>
  <si>
    <t>Holman</t>
  </si>
  <si>
    <t>Joshua</t>
  </si>
  <si>
    <t>Yagla</t>
  </si>
  <si>
    <t>zongying</t>
  </si>
  <si>
    <t>ren</t>
  </si>
  <si>
    <t>Margo</t>
  </si>
  <si>
    <t>Abbott</t>
  </si>
  <si>
    <t>Finzel</t>
  </si>
  <si>
    <t>Randall</t>
  </si>
  <si>
    <t>Hutchcroft</t>
  </si>
  <si>
    <t>kieffer</t>
  </si>
  <si>
    <t>Henry</t>
  </si>
  <si>
    <t>Byl</t>
  </si>
  <si>
    <t>Danny</t>
  </si>
  <si>
    <t>Lara</t>
  </si>
  <si>
    <t>Steven</t>
  </si>
  <si>
    <t>Davis</t>
  </si>
  <si>
    <t>Elizabeth</t>
  </si>
  <si>
    <t>Willmore</t>
  </si>
  <si>
    <t>Gareth</t>
  </si>
  <si>
    <t>Kevin</t>
  </si>
  <si>
    <t>Markle</t>
  </si>
  <si>
    <t>Mohr</t>
  </si>
  <si>
    <t>todd</t>
  </si>
  <si>
    <t>hubbard</t>
  </si>
  <si>
    <t>Kristy</t>
  </si>
  <si>
    <t>Nabhan-Warren</t>
  </si>
  <si>
    <t>Peter</t>
  </si>
  <si>
    <t>Kaboli</t>
  </si>
  <si>
    <t xml:space="preserve">Asa </t>
  </si>
  <si>
    <t>Amaris</t>
  </si>
  <si>
    <t>McCann</t>
  </si>
  <si>
    <t>Graham</t>
  </si>
  <si>
    <t>Miller</t>
  </si>
  <si>
    <t>Martha</t>
  </si>
  <si>
    <t>Norbeck</t>
  </si>
  <si>
    <t>Ashlyn</t>
  </si>
  <si>
    <t>Spring</t>
  </si>
  <si>
    <t>Anna</t>
  </si>
  <si>
    <t>Swanson</t>
  </si>
  <si>
    <t>Ahmed</t>
  </si>
  <si>
    <t>Souaiaia</t>
  </si>
  <si>
    <t>Baertlein</t>
  </si>
  <si>
    <t>Matthew</t>
  </si>
  <si>
    <t>Berry</t>
  </si>
  <si>
    <t>Dakota</t>
  </si>
  <si>
    <t>Keller</t>
  </si>
  <si>
    <t>Alexander</t>
  </si>
  <si>
    <t>Colbow</t>
  </si>
  <si>
    <t>Wedoff</t>
  </si>
  <si>
    <t>Jeanette</t>
  </si>
  <si>
    <t>Love</t>
  </si>
  <si>
    <t xml:space="preserve">Ethan </t>
  </si>
  <si>
    <t>Forsgren</t>
  </si>
  <si>
    <t>Kerri</t>
  </si>
  <si>
    <t>Haught</t>
  </si>
  <si>
    <t>Amnon</t>
  </si>
  <si>
    <t>Kohen</t>
  </si>
  <si>
    <t>Abby</t>
  </si>
  <si>
    <t>Kacena</t>
  </si>
  <si>
    <t>Mike</t>
  </si>
  <si>
    <t>Gannon</t>
  </si>
  <si>
    <t>72 (week of 12/1)</t>
  </si>
  <si>
    <t>8 (week of 12/1)</t>
  </si>
  <si>
    <t>Bryan</t>
  </si>
  <si>
    <t>Wenzel</t>
  </si>
  <si>
    <t>chris</t>
  </si>
  <si>
    <t>6 (trips)</t>
  </si>
  <si>
    <t>delsandro</t>
  </si>
  <si>
    <t>ASHLEY</t>
  </si>
  <si>
    <t>WARD</t>
  </si>
  <si>
    <t>Brandon</t>
  </si>
  <si>
    <t>Davies</t>
  </si>
  <si>
    <t>Joel</t>
  </si>
  <si>
    <t>Ramirez</t>
  </si>
  <si>
    <t>Zach</t>
  </si>
  <si>
    <t xml:space="preserve">Willow </t>
  </si>
  <si>
    <t xml:space="preserve">Joshua </t>
  </si>
  <si>
    <t xml:space="preserve">William </t>
  </si>
  <si>
    <t>Grant</t>
  </si>
  <si>
    <t>Saad</t>
  </si>
  <si>
    <t>Ansari</t>
  </si>
  <si>
    <t>Kyle</t>
  </si>
  <si>
    <t>Dombeck</t>
  </si>
  <si>
    <t>Alana</t>
  </si>
  <si>
    <t>Jones</t>
  </si>
  <si>
    <t>Ethan</t>
  </si>
  <si>
    <t xml:space="preserve">Robin </t>
  </si>
  <si>
    <t>Shelley</t>
  </si>
  <si>
    <t>Lowe</t>
  </si>
  <si>
    <t>Trevor</t>
  </si>
  <si>
    <t>Harvey</t>
  </si>
  <si>
    <t>Lars</t>
  </si>
  <si>
    <t>Carli</t>
  </si>
  <si>
    <t>Brucker</t>
  </si>
  <si>
    <t>kelly</t>
  </si>
  <si>
    <t>kinser</t>
  </si>
  <si>
    <t xml:space="preserve">Ashlyn </t>
  </si>
  <si>
    <t>Lucas</t>
  </si>
  <si>
    <t>Carr</t>
  </si>
  <si>
    <t>Brent</t>
  </si>
  <si>
    <t>Kramer</t>
  </si>
  <si>
    <t>Nathan</t>
  </si>
  <si>
    <t>Kaitlyn</t>
  </si>
  <si>
    <t>Kristin</t>
  </si>
  <si>
    <t xml:space="preserve">Gareth </t>
  </si>
  <si>
    <t>Alex</t>
  </si>
  <si>
    <t>Volkmann</t>
  </si>
  <si>
    <t>Sheila</t>
  </si>
  <si>
    <t>Samuelson</t>
  </si>
  <si>
    <t>Liz</t>
  </si>
  <si>
    <t xml:space="preserve">Ben </t>
  </si>
  <si>
    <t>Barb</t>
  </si>
  <si>
    <t>Pooley</t>
  </si>
  <si>
    <t>Knoll</t>
  </si>
  <si>
    <t xml:space="preserve">Ashley </t>
  </si>
  <si>
    <t>Holland</t>
  </si>
  <si>
    <t>O'Shaughnessy</t>
  </si>
  <si>
    <t>Ren</t>
  </si>
  <si>
    <t>Zongying</t>
  </si>
  <si>
    <t>Hubbard</t>
  </si>
  <si>
    <t>Kelly</t>
  </si>
  <si>
    <t>Douglas</t>
  </si>
  <si>
    <t>Last Name</t>
  </si>
  <si>
    <t>First Name</t>
  </si>
  <si>
    <t>Most Trips</t>
  </si>
  <si>
    <t>Most Miles</t>
  </si>
  <si>
    <t>Total miles</t>
  </si>
  <si>
    <t>Total Trips</t>
  </si>
  <si>
    <t>total participants</t>
  </si>
  <si>
    <t>total miles</t>
  </si>
  <si>
    <t>total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</si>
</sst>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16" fillId="0" borderId="0" xfId="0" applyFont="1"/>
    <xf numFmtId="0" fontId="16" fillId="0" borderId="11" xfId="0" applyFont="1" applyBorder="1"/>
    <xf numFmtId="0" fontId="16" fillId="0" borderId="10" xfId="0" applyFont="1" applyBorder="1"/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2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1:E257" totalsRowShown="0">
  <autoFilter ref="A1:E257"/>
  <sortState ref="A2:E257">
    <sortCondition ref="D1:D257"/>
  </sortState>
  <tableColumns count="5">
    <tableColumn id="1" name="HawkID"/>
    <tableColumn id="2" name="How many miles did you bike this week?"/>
    <tableColumn id="3" name="How many times did you bike this week?"/>
    <tableColumn id="4" name="Last name"/>
    <tableColumn id="5" name="Created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D255" totalsRowShown="0">
  <autoFilter ref="A1:D255"/>
  <sortState ref="A2:D118">
    <sortCondition descending="1" ref="C1:C255"/>
  </sortState>
  <tableColumns count="4">
    <tableColumn id="1" name="First Name"/>
    <tableColumn id="6" name="Last Name"/>
    <tableColumn id="2" name="Total miles"/>
    <tableColumn id="3" name="Total Trip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C11" sqref="C11"/>
    </sheetView>
  </sheetViews>
  <sheetFormatPr defaultRowHeight="15" x14ac:dyDescent="0.25"/>
  <cols>
    <col min="1" max="1" width="10.140625" bestFit="1" customWidth="1"/>
    <col min="2" max="2" width="54.85546875" bestFit="1" customWidth="1"/>
    <col min="3" max="3" width="39.140625" customWidth="1"/>
    <col min="4" max="4" width="20.140625" bestFit="1" customWidth="1"/>
    <col min="5" max="5" width="15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94</v>
      </c>
      <c r="B2">
        <v>69</v>
      </c>
      <c r="C2">
        <v>42</v>
      </c>
      <c r="D2" t="s">
        <v>95</v>
      </c>
      <c r="E2" s="1">
        <v>41988.691921296297</v>
      </c>
    </row>
    <row r="3" spans="1:5" x14ac:dyDescent="0.25">
      <c r="A3" t="s">
        <v>123</v>
      </c>
      <c r="B3">
        <v>21</v>
      </c>
      <c r="C3">
        <v>6</v>
      </c>
      <c r="D3" t="s">
        <v>124</v>
      </c>
      <c r="E3" s="1">
        <v>41988.30395833333</v>
      </c>
    </row>
    <row r="4" spans="1:5" x14ac:dyDescent="0.25">
      <c r="A4" t="s">
        <v>123</v>
      </c>
      <c r="B4">
        <v>24.5</v>
      </c>
      <c r="C4">
        <v>7</v>
      </c>
      <c r="D4" t="s">
        <v>124</v>
      </c>
      <c r="E4" s="1">
        <v>41981.298252314817</v>
      </c>
    </row>
    <row r="5" spans="1:5" x14ac:dyDescent="0.25">
      <c r="A5" t="s">
        <v>123</v>
      </c>
      <c r="B5">
        <v>28</v>
      </c>
      <c r="C5">
        <v>8</v>
      </c>
      <c r="D5" t="s">
        <v>124</v>
      </c>
      <c r="E5" s="1">
        <v>41978.304259259261</v>
      </c>
    </row>
    <row r="6" spans="1:5" x14ac:dyDescent="0.25">
      <c r="A6" t="s">
        <v>53</v>
      </c>
      <c r="B6">
        <v>65</v>
      </c>
      <c r="C6">
        <v>13</v>
      </c>
      <c r="D6" t="s">
        <v>54</v>
      </c>
      <c r="E6" s="1">
        <v>41994.905173611114</v>
      </c>
    </row>
    <row r="7" spans="1:5" x14ac:dyDescent="0.25">
      <c r="A7" t="s">
        <v>53</v>
      </c>
      <c r="B7">
        <v>70</v>
      </c>
      <c r="C7">
        <v>15</v>
      </c>
      <c r="D7" t="s">
        <v>54</v>
      </c>
      <c r="E7" s="1">
        <v>41987.616238425922</v>
      </c>
    </row>
    <row r="8" spans="1:5" x14ac:dyDescent="0.25">
      <c r="A8" t="s">
        <v>53</v>
      </c>
      <c r="B8">
        <v>70</v>
      </c>
      <c r="C8">
        <v>20</v>
      </c>
      <c r="D8" t="s">
        <v>54</v>
      </c>
      <c r="E8" s="1">
        <v>41980.626145833332</v>
      </c>
    </row>
    <row r="9" spans="1:5" x14ac:dyDescent="0.25">
      <c r="A9" t="s">
        <v>11</v>
      </c>
      <c r="B9">
        <v>20</v>
      </c>
      <c r="C9">
        <v>10</v>
      </c>
      <c r="D9" t="s">
        <v>12</v>
      </c>
      <c r="E9" s="1">
        <v>41995.500960648147</v>
      </c>
    </row>
    <row r="10" spans="1:5" x14ac:dyDescent="0.25">
      <c r="A10" t="s">
        <v>49</v>
      </c>
      <c r="B10">
        <v>185</v>
      </c>
      <c r="C10">
        <v>9</v>
      </c>
      <c r="D10" t="s">
        <v>12</v>
      </c>
      <c r="E10" s="1">
        <v>41995.309629629628</v>
      </c>
    </row>
    <row r="11" spans="1:5" x14ac:dyDescent="0.25">
      <c r="A11" t="s">
        <v>49</v>
      </c>
      <c r="B11">
        <v>210</v>
      </c>
      <c r="C11">
        <v>13</v>
      </c>
      <c r="D11" t="s">
        <v>12</v>
      </c>
      <c r="E11" s="1">
        <v>41989.846377314818</v>
      </c>
    </row>
    <row r="12" spans="1:5" x14ac:dyDescent="0.25">
      <c r="A12" t="s">
        <v>106</v>
      </c>
      <c r="B12">
        <v>26</v>
      </c>
      <c r="C12">
        <v>12</v>
      </c>
      <c r="D12" t="s">
        <v>12</v>
      </c>
      <c r="E12" s="1">
        <v>41988.436782407407</v>
      </c>
    </row>
    <row r="13" spans="1:5" x14ac:dyDescent="0.25">
      <c r="A13" t="s">
        <v>11</v>
      </c>
      <c r="B13">
        <v>15</v>
      </c>
      <c r="C13">
        <v>8</v>
      </c>
      <c r="D13" t="s">
        <v>12</v>
      </c>
      <c r="E13" s="1">
        <v>41988.360520833332</v>
      </c>
    </row>
    <row r="14" spans="1:5" x14ac:dyDescent="0.25">
      <c r="A14" t="s">
        <v>11</v>
      </c>
      <c r="B14">
        <v>30</v>
      </c>
      <c r="C14">
        <v>16</v>
      </c>
      <c r="D14" t="s">
        <v>12</v>
      </c>
      <c r="E14" s="1">
        <v>41980.872824074075</v>
      </c>
    </row>
    <row r="15" spans="1:5" x14ac:dyDescent="0.25">
      <c r="A15" t="s">
        <v>49</v>
      </c>
      <c r="B15">
        <v>30</v>
      </c>
      <c r="C15">
        <v>6</v>
      </c>
      <c r="D15" t="s">
        <v>12</v>
      </c>
      <c r="E15" s="1">
        <v>41980.84646990741</v>
      </c>
    </row>
    <row r="16" spans="1:5" x14ac:dyDescent="0.25">
      <c r="A16" t="s">
        <v>210</v>
      </c>
      <c r="B16">
        <v>4.5</v>
      </c>
      <c r="C16">
        <v>5</v>
      </c>
      <c r="D16" t="s">
        <v>12</v>
      </c>
      <c r="E16" s="1">
        <v>41980.731354166666</v>
      </c>
    </row>
    <row r="17" spans="1:5" x14ac:dyDescent="0.25">
      <c r="A17" t="s">
        <v>106</v>
      </c>
      <c r="B17">
        <v>23</v>
      </c>
      <c r="C17">
        <v>5</v>
      </c>
      <c r="D17" t="s">
        <v>12</v>
      </c>
      <c r="E17" s="1">
        <v>41980.731053240743</v>
      </c>
    </row>
    <row r="18" spans="1:5" x14ac:dyDescent="0.25">
      <c r="A18" t="s">
        <v>63</v>
      </c>
      <c r="B18">
        <v>16</v>
      </c>
      <c r="C18">
        <v>6</v>
      </c>
      <c r="D18" t="s">
        <v>64</v>
      </c>
      <c r="E18" s="1">
        <v>41994.83284722222</v>
      </c>
    </row>
    <row r="19" spans="1:5" x14ac:dyDescent="0.25">
      <c r="A19" t="s">
        <v>63</v>
      </c>
      <c r="B19">
        <v>26</v>
      </c>
      <c r="C19">
        <v>14</v>
      </c>
      <c r="D19" t="s">
        <v>64</v>
      </c>
      <c r="E19" s="1">
        <v>41988.360046296293</v>
      </c>
    </row>
    <row r="20" spans="1:5" x14ac:dyDescent="0.25">
      <c r="A20" t="s">
        <v>63</v>
      </c>
      <c r="B20">
        <v>35</v>
      </c>
      <c r="C20">
        <v>13</v>
      </c>
      <c r="D20" t="s">
        <v>64</v>
      </c>
      <c r="E20" s="1">
        <v>41980.351273148146</v>
      </c>
    </row>
    <row r="21" spans="1:5" x14ac:dyDescent="0.25">
      <c r="A21" t="s">
        <v>198</v>
      </c>
      <c r="B21">
        <v>26.5</v>
      </c>
      <c r="C21">
        <v>23</v>
      </c>
      <c r="D21" t="s">
        <v>199</v>
      </c>
      <c r="E21" s="1">
        <v>41981.038078703707</v>
      </c>
    </row>
    <row r="22" spans="1:5" x14ac:dyDescent="0.25">
      <c r="A22" t="s">
        <v>135</v>
      </c>
      <c r="B22">
        <v>24.1</v>
      </c>
      <c r="C22">
        <v>27</v>
      </c>
      <c r="D22" t="s">
        <v>160</v>
      </c>
      <c r="E22" s="1">
        <v>41987.688043981485</v>
      </c>
    </row>
    <row r="23" spans="1:5" x14ac:dyDescent="0.25">
      <c r="A23" t="s">
        <v>135</v>
      </c>
      <c r="B23">
        <v>23.4</v>
      </c>
      <c r="C23">
        <v>30</v>
      </c>
      <c r="D23" t="s">
        <v>160</v>
      </c>
      <c r="E23" s="1">
        <v>41980.60056712963</v>
      </c>
    </row>
    <row r="24" spans="1:5" x14ac:dyDescent="0.25">
      <c r="A24" t="s">
        <v>81</v>
      </c>
      <c r="B24">
        <v>25.6</v>
      </c>
      <c r="C24">
        <v>8</v>
      </c>
      <c r="D24" t="s">
        <v>82</v>
      </c>
      <c r="E24" s="1">
        <v>41992.817824074074</v>
      </c>
    </row>
    <row r="25" spans="1:5" x14ac:dyDescent="0.25">
      <c r="A25" t="s">
        <v>83</v>
      </c>
      <c r="B25">
        <v>32</v>
      </c>
      <c r="C25">
        <v>10</v>
      </c>
      <c r="D25" t="s">
        <v>82</v>
      </c>
      <c r="E25" s="1">
        <v>41992.817175925928</v>
      </c>
    </row>
    <row r="26" spans="1:5" x14ac:dyDescent="0.25">
      <c r="A26" t="s">
        <v>81</v>
      </c>
      <c r="B26">
        <v>32</v>
      </c>
      <c r="C26">
        <v>10</v>
      </c>
      <c r="D26" t="s">
        <v>82</v>
      </c>
      <c r="E26" s="1">
        <v>41987.848819444444</v>
      </c>
    </row>
    <row r="27" spans="1:5" x14ac:dyDescent="0.25">
      <c r="A27" t="s">
        <v>83</v>
      </c>
      <c r="B27">
        <v>32</v>
      </c>
      <c r="C27">
        <v>10</v>
      </c>
      <c r="D27" t="s">
        <v>82</v>
      </c>
      <c r="E27" s="1">
        <v>41987.846238425926</v>
      </c>
    </row>
    <row r="28" spans="1:5" x14ac:dyDescent="0.25">
      <c r="A28" t="s">
        <v>83</v>
      </c>
      <c r="B28">
        <v>32</v>
      </c>
      <c r="C28">
        <v>10</v>
      </c>
      <c r="D28" t="s">
        <v>82</v>
      </c>
      <c r="E28" s="1">
        <v>41978.937962962962</v>
      </c>
    </row>
    <row r="29" spans="1:5" x14ac:dyDescent="0.25">
      <c r="A29" t="s">
        <v>81</v>
      </c>
      <c r="B29">
        <v>26.24</v>
      </c>
      <c r="C29">
        <v>8</v>
      </c>
      <c r="D29" t="s">
        <v>82</v>
      </c>
      <c r="E29" s="1">
        <v>41978.935057870367</v>
      </c>
    </row>
    <row r="30" spans="1:5" x14ac:dyDescent="0.25">
      <c r="A30" t="s">
        <v>29</v>
      </c>
      <c r="B30">
        <v>4.5</v>
      </c>
      <c r="C30">
        <v>2</v>
      </c>
      <c r="D30" t="s">
        <v>30</v>
      </c>
      <c r="E30" s="1">
        <v>41995.363402777781</v>
      </c>
    </row>
    <row r="31" spans="1:5" x14ac:dyDescent="0.25">
      <c r="A31" t="s">
        <v>29</v>
      </c>
      <c r="B31">
        <v>18</v>
      </c>
      <c r="C31">
        <v>8</v>
      </c>
      <c r="D31" t="s">
        <v>30</v>
      </c>
      <c r="E31" s="1">
        <v>41988.375590277778</v>
      </c>
    </row>
    <row r="32" spans="1:5" x14ac:dyDescent="0.25">
      <c r="A32" t="s">
        <v>29</v>
      </c>
      <c r="B32">
        <v>18</v>
      </c>
      <c r="C32">
        <v>8</v>
      </c>
      <c r="D32" t="s">
        <v>30</v>
      </c>
      <c r="E32" s="1">
        <v>41981.390763888892</v>
      </c>
    </row>
    <row r="33" spans="1:5" x14ac:dyDescent="0.25">
      <c r="A33" t="s">
        <v>161</v>
      </c>
      <c r="B33">
        <v>10</v>
      </c>
      <c r="C33">
        <v>5</v>
      </c>
      <c r="D33" t="s">
        <v>162</v>
      </c>
      <c r="E33" s="1">
        <v>41987.687199074076</v>
      </c>
    </row>
    <row r="34" spans="1:5" x14ac:dyDescent="0.25">
      <c r="A34" t="s">
        <v>161</v>
      </c>
      <c r="B34">
        <v>10</v>
      </c>
      <c r="C34">
        <v>5</v>
      </c>
      <c r="D34" t="s">
        <v>162</v>
      </c>
      <c r="E34" s="1">
        <v>41980.601157407407</v>
      </c>
    </row>
    <row r="35" spans="1:5" x14ac:dyDescent="0.25">
      <c r="A35" t="s">
        <v>211</v>
      </c>
      <c r="B35">
        <v>12</v>
      </c>
      <c r="C35">
        <v>8</v>
      </c>
      <c r="D35" t="s">
        <v>212</v>
      </c>
      <c r="E35" s="1">
        <v>41980.682141203702</v>
      </c>
    </row>
    <row r="36" spans="1:5" x14ac:dyDescent="0.25">
      <c r="A36" t="s">
        <v>129</v>
      </c>
      <c r="B36">
        <v>34</v>
      </c>
      <c r="C36">
        <v>16</v>
      </c>
      <c r="D36" t="s">
        <v>130</v>
      </c>
      <c r="E36" s="1">
        <v>41987.922384259262</v>
      </c>
    </row>
    <row r="37" spans="1:5" x14ac:dyDescent="0.25">
      <c r="A37" t="s">
        <v>129</v>
      </c>
      <c r="B37">
        <v>13</v>
      </c>
      <c r="C37">
        <v>15</v>
      </c>
      <c r="D37" t="s">
        <v>130</v>
      </c>
      <c r="E37" s="1">
        <v>41980.631527777776</v>
      </c>
    </row>
    <row r="38" spans="1:5" x14ac:dyDescent="0.25">
      <c r="A38" t="s">
        <v>41</v>
      </c>
      <c r="B38">
        <v>32</v>
      </c>
      <c r="C38">
        <v>6</v>
      </c>
      <c r="D38" t="s">
        <v>42</v>
      </c>
      <c r="E38" s="1">
        <v>41995.338020833333</v>
      </c>
    </row>
    <row r="39" spans="1:5" x14ac:dyDescent="0.25">
      <c r="A39" t="s">
        <v>41</v>
      </c>
      <c r="B39">
        <v>24</v>
      </c>
      <c r="C39">
        <v>7</v>
      </c>
      <c r="D39" t="s">
        <v>42</v>
      </c>
      <c r="E39" s="1">
        <v>41988.724317129629</v>
      </c>
    </row>
    <row r="40" spans="1:5" x14ac:dyDescent="0.25">
      <c r="A40" t="s">
        <v>196</v>
      </c>
      <c r="B40">
        <v>24</v>
      </c>
      <c r="C40">
        <v>6</v>
      </c>
      <c r="D40" t="s">
        <v>42</v>
      </c>
      <c r="E40" s="1">
        <v>41981.347569444442</v>
      </c>
    </row>
    <row r="41" spans="1:5" x14ac:dyDescent="0.25">
      <c r="A41" t="s">
        <v>196</v>
      </c>
      <c r="B41">
        <v>24</v>
      </c>
      <c r="C41">
        <v>6</v>
      </c>
      <c r="D41" t="s">
        <v>42</v>
      </c>
      <c r="E41" s="1">
        <v>41981.347569444442</v>
      </c>
    </row>
    <row r="42" spans="1:5" x14ac:dyDescent="0.25">
      <c r="A42" t="s">
        <v>216</v>
      </c>
      <c r="B42">
        <v>10</v>
      </c>
      <c r="C42">
        <v>3</v>
      </c>
      <c r="D42" t="s">
        <v>217</v>
      </c>
      <c r="E42" s="1">
        <v>41980.610729166663</v>
      </c>
    </row>
    <row r="43" spans="1:5" x14ac:dyDescent="0.25">
      <c r="A43" t="s">
        <v>216</v>
      </c>
      <c r="B43">
        <v>10</v>
      </c>
      <c r="C43">
        <v>3</v>
      </c>
      <c r="D43" t="s">
        <v>217</v>
      </c>
      <c r="E43" s="1">
        <v>41980.610729166663</v>
      </c>
    </row>
    <row r="44" spans="1:5" x14ac:dyDescent="0.25">
      <c r="A44" t="s">
        <v>90</v>
      </c>
      <c r="B44">
        <v>12.8</v>
      </c>
      <c r="C44">
        <v>2</v>
      </c>
      <c r="D44" t="s">
        <v>91</v>
      </c>
      <c r="E44" s="1">
        <v>41989.943726851852</v>
      </c>
    </row>
    <row r="45" spans="1:5" x14ac:dyDescent="0.25">
      <c r="A45" t="s">
        <v>90</v>
      </c>
      <c r="B45">
        <v>7.5</v>
      </c>
      <c r="C45">
        <v>4</v>
      </c>
      <c r="D45" t="s">
        <v>91</v>
      </c>
      <c r="E45" s="1">
        <v>41989.942696759259</v>
      </c>
    </row>
    <row r="46" spans="1:5" x14ac:dyDescent="0.25">
      <c r="A46" t="s">
        <v>165</v>
      </c>
      <c r="B46">
        <v>22</v>
      </c>
      <c r="C46">
        <v>16</v>
      </c>
      <c r="D46" t="s">
        <v>166</v>
      </c>
      <c r="E46" s="1">
        <v>41987.608981481484</v>
      </c>
    </row>
    <row r="47" spans="1:5" x14ac:dyDescent="0.25">
      <c r="A47" t="s">
        <v>224</v>
      </c>
      <c r="B47">
        <v>21</v>
      </c>
      <c r="C47">
        <v>16</v>
      </c>
      <c r="D47" t="s">
        <v>166</v>
      </c>
      <c r="E47" s="1">
        <v>41979.517500000002</v>
      </c>
    </row>
    <row r="48" spans="1:5" x14ac:dyDescent="0.25">
      <c r="A48" t="s">
        <v>79</v>
      </c>
      <c r="B48">
        <v>37.4</v>
      </c>
      <c r="C48">
        <v>15</v>
      </c>
      <c r="D48" t="s">
        <v>80</v>
      </c>
      <c r="E48" s="1">
        <v>41993.483784722222</v>
      </c>
    </row>
    <row r="49" spans="1:5" x14ac:dyDescent="0.25">
      <c r="A49" t="s">
        <v>119</v>
      </c>
      <c r="B49">
        <v>35</v>
      </c>
      <c r="C49">
        <v>10</v>
      </c>
      <c r="D49" t="s">
        <v>80</v>
      </c>
      <c r="E49" s="1">
        <v>41988.354189814818</v>
      </c>
    </row>
    <row r="50" spans="1:5" x14ac:dyDescent="0.25">
      <c r="A50" t="s">
        <v>79</v>
      </c>
      <c r="B50">
        <v>45.3</v>
      </c>
      <c r="C50">
        <v>17</v>
      </c>
      <c r="D50" t="s">
        <v>80</v>
      </c>
      <c r="E50" s="1">
        <v>41988.292002314818</v>
      </c>
    </row>
    <row r="51" spans="1:5" x14ac:dyDescent="0.25">
      <c r="A51" t="s">
        <v>79</v>
      </c>
      <c r="B51">
        <v>31.1</v>
      </c>
      <c r="C51">
        <v>14</v>
      </c>
      <c r="D51" t="s">
        <v>80</v>
      </c>
      <c r="E51" s="1">
        <v>41983.730185185188</v>
      </c>
    </row>
    <row r="52" spans="1:5" x14ac:dyDescent="0.25">
      <c r="A52" t="s">
        <v>195</v>
      </c>
      <c r="B52">
        <v>25</v>
      </c>
      <c r="C52">
        <v>8</v>
      </c>
      <c r="D52" t="s">
        <v>80</v>
      </c>
      <c r="E52" s="1">
        <v>41981.349479166667</v>
      </c>
    </row>
    <row r="53" spans="1:5" x14ac:dyDescent="0.25">
      <c r="A53" t="s">
        <v>17</v>
      </c>
      <c r="B53">
        <v>13</v>
      </c>
      <c r="C53">
        <v>1</v>
      </c>
      <c r="D53" t="s">
        <v>18</v>
      </c>
      <c r="E53" s="1">
        <v>41995.456134259257</v>
      </c>
    </row>
    <row r="54" spans="1:5" x14ac:dyDescent="0.25">
      <c r="A54" t="s">
        <v>147</v>
      </c>
      <c r="B54">
        <v>48</v>
      </c>
      <c r="C54">
        <v>0.4</v>
      </c>
      <c r="D54" t="s">
        <v>18</v>
      </c>
      <c r="E54" s="1">
        <v>41987.756458333337</v>
      </c>
    </row>
    <row r="55" spans="1:5" x14ac:dyDescent="0.25">
      <c r="A55" t="s">
        <v>147</v>
      </c>
      <c r="B55">
        <v>31</v>
      </c>
      <c r="C55">
        <v>4</v>
      </c>
      <c r="D55" t="s">
        <v>18</v>
      </c>
      <c r="E55" s="1">
        <v>41980.504224537035</v>
      </c>
    </row>
    <row r="56" spans="1:5" x14ac:dyDescent="0.25">
      <c r="A56" t="s">
        <v>7</v>
      </c>
      <c r="B56">
        <v>25</v>
      </c>
      <c r="C56">
        <v>16</v>
      </c>
      <c r="D56" t="s">
        <v>8</v>
      </c>
      <c r="E56" s="1">
        <v>41995.512094907404</v>
      </c>
    </row>
    <row r="57" spans="1:5" x14ac:dyDescent="0.25">
      <c r="A57" t="s">
        <v>7</v>
      </c>
      <c r="B57">
        <v>21</v>
      </c>
      <c r="C57">
        <v>17</v>
      </c>
      <c r="D57" t="s">
        <v>8</v>
      </c>
      <c r="E57" s="1">
        <v>41988.344375000001</v>
      </c>
    </row>
    <row r="58" spans="1:5" x14ac:dyDescent="0.25">
      <c r="A58" t="s">
        <v>7</v>
      </c>
      <c r="B58">
        <v>18</v>
      </c>
      <c r="C58">
        <v>14</v>
      </c>
      <c r="D58" t="s">
        <v>8</v>
      </c>
      <c r="E58" s="1">
        <v>41980.65</v>
      </c>
    </row>
    <row r="59" spans="1:5" x14ac:dyDescent="0.25">
      <c r="A59" t="s">
        <v>189</v>
      </c>
      <c r="B59">
        <v>40</v>
      </c>
      <c r="C59">
        <v>10</v>
      </c>
      <c r="D59" t="s">
        <v>190</v>
      </c>
      <c r="E59" s="1">
        <v>41981.454942129632</v>
      </c>
    </row>
    <row r="60" spans="1:5" x14ac:dyDescent="0.25">
      <c r="A60" t="s">
        <v>133</v>
      </c>
      <c r="B60">
        <v>44.8</v>
      </c>
      <c r="C60">
        <v>7</v>
      </c>
      <c r="D60" t="s">
        <v>134</v>
      </c>
      <c r="E60" s="1">
        <v>41987.896296296298</v>
      </c>
    </row>
    <row r="61" spans="1:5" x14ac:dyDescent="0.25">
      <c r="A61" t="s">
        <v>133</v>
      </c>
      <c r="B61">
        <v>14</v>
      </c>
      <c r="C61">
        <v>4</v>
      </c>
      <c r="D61" t="s">
        <v>134</v>
      </c>
      <c r="E61" s="1">
        <v>41980.946423611109</v>
      </c>
    </row>
    <row r="62" spans="1:5" x14ac:dyDescent="0.25">
      <c r="A62" t="s">
        <v>104</v>
      </c>
      <c r="B62">
        <v>45.11</v>
      </c>
      <c r="C62">
        <v>6</v>
      </c>
      <c r="D62" t="s">
        <v>105</v>
      </c>
      <c r="E62" s="1">
        <v>41988.474768518521</v>
      </c>
    </row>
    <row r="63" spans="1:5" x14ac:dyDescent="0.25">
      <c r="A63" t="s">
        <v>184</v>
      </c>
      <c r="B63">
        <v>44.3</v>
      </c>
      <c r="C63" t="s">
        <v>185</v>
      </c>
      <c r="D63" t="s">
        <v>186</v>
      </c>
      <c r="E63" s="1">
        <v>41981.569178240738</v>
      </c>
    </row>
    <row r="64" spans="1:5" x14ac:dyDescent="0.25">
      <c r="A64" t="s">
        <v>200</v>
      </c>
      <c r="B64">
        <v>36</v>
      </c>
      <c r="C64">
        <v>30</v>
      </c>
      <c r="D64" t="s">
        <v>201</v>
      </c>
      <c r="E64" s="1">
        <v>41980.975324074076</v>
      </c>
    </row>
    <row r="65" spans="1:5" x14ac:dyDescent="0.25">
      <c r="A65" t="s">
        <v>84</v>
      </c>
      <c r="B65">
        <v>24</v>
      </c>
      <c r="C65">
        <v>6</v>
      </c>
      <c r="D65" t="s">
        <v>85</v>
      </c>
      <c r="E65" s="1">
        <v>41992.812754629631</v>
      </c>
    </row>
    <row r="66" spans="1:5" x14ac:dyDescent="0.25">
      <c r="A66" t="s">
        <v>84</v>
      </c>
      <c r="B66">
        <v>24</v>
      </c>
      <c r="C66">
        <v>9</v>
      </c>
      <c r="D66" t="s">
        <v>85</v>
      </c>
      <c r="E66" s="1">
        <v>41987.633263888885</v>
      </c>
    </row>
    <row r="67" spans="1:5" x14ac:dyDescent="0.25">
      <c r="A67" t="s">
        <v>84</v>
      </c>
      <c r="B67">
        <v>24</v>
      </c>
      <c r="C67">
        <v>3</v>
      </c>
      <c r="D67" t="s">
        <v>85</v>
      </c>
      <c r="E67" s="1">
        <v>41980.929699074077</v>
      </c>
    </row>
    <row r="68" spans="1:5" x14ac:dyDescent="0.25">
      <c r="A68" t="s">
        <v>96</v>
      </c>
      <c r="B68">
        <v>31</v>
      </c>
      <c r="C68">
        <v>28</v>
      </c>
      <c r="D68" t="s">
        <v>97</v>
      </c>
      <c r="E68" s="1">
        <v>41988.655925925923</v>
      </c>
    </row>
    <row r="69" spans="1:5" x14ac:dyDescent="0.25">
      <c r="A69" t="s">
        <v>96</v>
      </c>
      <c r="B69">
        <v>21</v>
      </c>
      <c r="C69">
        <v>22</v>
      </c>
      <c r="D69" t="s">
        <v>97</v>
      </c>
      <c r="E69" s="1">
        <v>41980.621249999997</v>
      </c>
    </row>
    <row r="70" spans="1:5" x14ac:dyDescent="0.25">
      <c r="A70" t="s">
        <v>21</v>
      </c>
      <c r="B70">
        <v>54</v>
      </c>
      <c r="C70">
        <v>6</v>
      </c>
      <c r="D70" t="s">
        <v>125</v>
      </c>
      <c r="E70" s="1">
        <v>41988.257951388892</v>
      </c>
    </row>
    <row r="71" spans="1:5" x14ac:dyDescent="0.25">
      <c r="A71" t="s">
        <v>21</v>
      </c>
      <c r="B71" t="s">
        <v>180</v>
      </c>
      <c r="C71" t="s">
        <v>181</v>
      </c>
      <c r="D71" t="s">
        <v>125</v>
      </c>
      <c r="E71" s="1">
        <v>41983.377233796295</v>
      </c>
    </row>
    <row r="72" spans="1:5" x14ac:dyDescent="0.25">
      <c r="A72" t="s">
        <v>15</v>
      </c>
      <c r="B72">
        <v>15</v>
      </c>
      <c r="C72">
        <v>10</v>
      </c>
      <c r="D72" t="s">
        <v>52</v>
      </c>
      <c r="E72" s="1">
        <v>41994.92863425926</v>
      </c>
    </row>
    <row r="73" spans="1:5" x14ac:dyDescent="0.25">
      <c r="A73" t="s">
        <v>15</v>
      </c>
      <c r="B73">
        <v>24</v>
      </c>
      <c r="C73">
        <v>25</v>
      </c>
      <c r="D73" t="s">
        <v>52</v>
      </c>
      <c r="E73" s="1">
        <v>41987.005335648151</v>
      </c>
    </row>
    <row r="74" spans="1:5" x14ac:dyDescent="0.25">
      <c r="A74" t="s">
        <v>15</v>
      </c>
      <c r="B74">
        <v>25</v>
      </c>
      <c r="C74">
        <v>24</v>
      </c>
      <c r="D74" t="s">
        <v>52</v>
      </c>
      <c r="E74" s="1">
        <v>41978.519652777781</v>
      </c>
    </row>
    <row r="75" spans="1:5" x14ac:dyDescent="0.25">
      <c r="A75" t="s">
        <v>170</v>
      </c>
      <c r="B75">
        <v>30</v>
      </c>
      <c r="C75">
        <v>18</v>
      </c>
      <c r="D75" t="s">
        <v>171</v>
      </c>
      <c r="E75" s="1">
        <v>41987.587071759262</v>
      </c>
    </row>
    <row r="76" spans="1:5" x14ac:dyDescent="0.25">
      <c r="A76" t="s">
        <v>204</v>
      </c>
      <c r="B76">
        <v>34.200000000000003</v>
      </c>
      <c r="C76">
        <v>22</v>
      </c>
      <c r="D76" t="s">
        <v>171</v>
      </c>
      <c r="E76" s="1">
        <v>41980.904108796298</v>
      </c>
    </row>
    <row r="77" spans="1:5" x14ac:dyDescent="0.25">
      <c r="A77" t="s">
        <v>86</v>
      </c>
      <c r="B77">
        <v>15.82</v>
      </c>
      <c r="C77">
        <v>16</v>
      </c>
      <c r="D77" t="s">
        <v>87</v>
      </c>
      <c r="E77" s="1">
        <v>41992.444328703707</v>
      </c>
    </row>
    <row r="78" spans="1:5" x14ac:dyDescent="0.25">
      <c r="A78" t="s">
        <v>86</v>
      </c>
      <c r="B78">
        <v>20.48</v>
      </c>
      <c r="C78">
        <v>22</v>
      </c>
      <c r="D78" t="s">
        <v>87</v>
      </c>
      <c r="E78" s="1">
        <v>41988.378912037035</v>
      </c>
    </row>
    <row r="79" spans="1:5" x14ac:dyDescent="0.25">
      <c r="A79" t="s">
        <v>194</v>
      </c>
      <c r="B79">
        <v>17.95</v>
      </c>
      <c r="C79">
        <v>18</v>
      </c>
      <c r="D79" t="s">
        <v>87</v>
      </c>
      <c r="E79" s="1">
        <v>41981.352453703701</v>
      </c>
    </row>
    <row r="80" spans="1:5" x14ac:dyDescent="0.25">
      <c r="A80" t="s">
        <v>115</v>
      </c>
      <c r="B80">
        <v>19</v>
      </c>
      <c r="C80">
        <v>23</v>
      </c>
      <c r="D80" t="s">
        <v>116</v>
      </c>
      <c r="E80" s="1">
        <v>41988.38076388889</v>
      </c>
    </row>
    <row r="81" spans="1:5" x14ac:dyDescent="0.25">
      <c r="A81" t="s">
        <v>115</v>
      </c>
      <c r="B81">
        <v>18</v>
      </c>
      <c r="C81">
        <v>12</v>
      </c>
      <c r="D81" t="s">
        <v>116</v>
      </c>
      <c r="E81" s="1">
        <v>41981.681990740741</v>
      </c>
    </row>
    <row r="82" spans="1:5" x14ac:dyDescent="0.25">
      <c r="A82" t="s">
        <v>178</v>
      </c>
      <c r="B82">
        <v>30</v>
      </c>
      <c r="C82">
        <v>24</v>
      </c>
      <c r="D82" t="s">
        <v>179</v>
      </c>
      <c r="E82" s="1">
        <v>41985.36042824074</v>
      </c>
    </row>
    <row r="83" spans="1:5" x14ac:dyDescent="0.25">
      <c r="A83" t="s">
        <v>47</v>
      </c>
      <c r="B83">
        <v>66</v>
      </c>
      <c r="C83">
        <v>33</v>
      </c>
      <c r="D83" t="s">
        <v>48</v>
      </c>
      <c r="E83" s="1">
        <v>41995.330543981479</v>
      </c>
    </row>
    <row r="84" spans="1:5" x14ac:dyDescent="0.25">
      <c r="A84" t="s">
        <v>47</v>
      </c>
      <c r="B84">
        <v>25</v>
      </c>
      <c r="C84">
        <v>12</v>
      </c>
      <c r="D84" t="s">
        <v>48</v>
      </c>
      <c r="E84" s="1">
        <v>41988.366851851853</v>
      </c>
    </row>
    <row r="85" spans="1:5" x14ac:dyDescent="0.25">
      <c r="A85" t="s">
        <v>47</v>
      </c>
      <c r="B85">
        <v>15</v>
      </c>
      <c r="C85">
        <v>9</v>
      </c>
      <c r="D85" t="s">
        <v>48</v>
      </c>
      <c r="E85" s="1">
        <v>41981.484675925924</v>
      </c>
    </row>
    <row r="86" spans="1:5" x14ac:dyDescent="0.25">
      <c r="A86" t="s">
        <v>31</v>
      </c>
      <c r="B86">
        <v>30</v>
      </c>
      <c r="C86">
        <v>5</v>
      </c>
      <c r="D86" t="s">
        <v>32</v>
      </c>
      <c r="E86" s="1">
        <v>41995.358506944445</v>
      </c>
    </row>
    <row r="87" spans="1:5" x14ac:dyDescent="0.25">
      <c r="A87" t="s">
        <v>31</v>
      </c>
      <c r="B87">
        <v>30</v>
      </c>
      <c r="C87">
        <v>5</v>
      </c>
      <c r="D87" t="s">
        <v>32</v>
      </c>
      <c r="E87" s="1">
        <v>41988.339895833335</v>
      </c>
    </row>
    <row r="88" spans="1:5" x14ac:dyDescent="0.25">
      <c r="A88" t="s">
        <v>31</v>
      </c>
      <c r="B88">
        <v>30</v>
      </c>
      <c r="C88">
        <v>5</v>
      </c>
      <c r="D88" t="s">
        <v>32</v>
      </c>
      <c r="E88" s="1">
        <v>41981.348217592589</v>
      </c>
    </row>
    <row r="89" spans="1:5" x14ac:dyDescent="0.25">
      <c r="A89" t="s">
        <v>102</v>
      </c>
      <c r="B89">
        <v>53.68</v>
      </c>
      <c r="C89">
        <v>9</v>
      </c>
      <c r="D89" t="s">
        <v>197</v>
      </c>
      <c r="E89" s="1">
        <v>41981.278831018521</v>
      </c>
    </row>
    <row r="90" spans="1:5" x14ac:dyDescent="0.25">
      <c r="A90" t="s">
        <v>100</v>
      </c>
      <c r="B90">
        <v>21</v>
      </c>
      <c r="C90">
        <v>15</v>
      </c>
      <c r="D90" t="s">
        <v>101</v>
      </c>
      <c r="E90" s="1">
        <v>41988.51635416667</v>
      </c>
    </row>
    <row r="91" spans="1:5" x14ac:dyDescent="0.25">
      <c r="A91" t="s">
        <v>100</v>
      </c>
      <c r="B91">
        <v>22</v>
      </c>
      <c r="C91">
        <v>16</v>
      </c>
      <c r="D91" t="s">
        <v>101</v>
      </c>
      <c r="E91" s="1">
        <v>41980.711828703701</v>
      </c>
    </row>
    <row r="92" spans="1:5" x14ac:dyDescent="0.25">
      <c r="A92" t="s">
        <v>126</v>
      </c>
      <c r="B92">
        <v>13.1</v>
      </c>
      <c r="C92">
        <v>6</v>
      </c>
      <c r="D92" t="s">
        <v>57</v>
      </c>
      <c r="E92" s="1">
        <v>41981.622048611112</v>
      </c>
    </row>
    <row r="93" spans="1:5" x14ac:dyDescent="0.25">
      <c r="A93" t="s">
        <v>19</v>
      </c>
      <c r="B93">
        <v>28</v>
      </c>
      <c r="C93">
        <v>10</v>
      </c>
      <c r="D93" t="s">
        <v>20</v>
      </c>
      <c r="E93" s="1">
        <v>41995.405092592591</v>
      </c>
    </row>
    <row r="94" spans="1:5" x14ac:dyDescent="0.25">
      <c r="A94" t="s">
        <v>19</v>
      </c>
      <c r="B94">
        <v>31.5</v>
      </c>
      <c r="C94">
        <v>14</v>
      </c>
      <c r="D94" t="s">
        <v>20</v>
      </c>
      <c r="E94" s="1">
        <v>41988.373206018521</v>
      </c>
    </row>
    <row r="95" spans="1:5" x14ac:dyDescent="0.25">
      <c r="A95" t="s">
        <v>19</v>
      </c>
      <c r="B95">
        <v>34.799999999999997</v>
      </c>
      <c r="C95">
        <v>16</v>
      </c>
      <c r="D95" t="s">
        <v>20</v>
      </c>
      <c r="E95" s="1">
        <v>41982.483368055553</v>
      </c>
    </row>
    <row r="96" spans="1:5" x14ac:dyDescent="0.25">
      <c r="A96" t="s">
        <v>107</v>
      </c>
      <c r="B96">
        <v>16</v>
      </c>
      <c r="C96">
        <v>8</v>
      </c>
      <c r="D96" t="s">
        <v>114</v>
      </c>
      <c r="E96" s="1">
        <v>41988.381284722222</v>
      </c>
    </row>
    <row r="97" spans="1:5" x14ac:dyDescent="0.25">
      <c r="A97" t="s">
        <v>107</v>
      </c>
      <c r="B97">
        <v>17.2</v>
      </c>
      <c r="C97">
        <v>10</v>
      </c>
      <c r="D97" t="s">
        <v>114</v>
      </c>
      <c r="E97" s="1">
        <v>41980.923101851855</v>
      </c>
    </row>
    <row r="98" spans="1:5" x14ac:dyDescent="0.25">
      <c r="A98" t="s">
        <v>69</v>
      </c>
      <c r="B98">
        <v>72</v>
      </c>
      <c r="C98">
        <v>4</v>
      </c>
      <c r="D98" t="s">
        <v>70</v>
      </c>
      <c r="E98" s="1">
        <v>41994.671006944445</v>
      </c>
    </row>
    <row r="99" spans="1:5" x14ac:dyDescent="0.25">
      <c r="A99" t="s">
        <v>69</v>
      </c>
      <c r="B99">
        <v>135</v>
      </c>
      <c r="C99">
        <v>4</v>
      </c>
      <c r="D99" t="s">
        <v>70</v>
      </c>
      <c r="E99" s="1">
        <v>41989.523055555554</v>
      </c>
    </row>
    <row r="100" spans="1:5" x14ac:dyDescent="0.25">
      <c r="A100" t="s">
        <v>23</v>
      </c>
      <c r="B100">
        <v>25</v>
      </c>
      <c r="C100">
        <v>10</v>
      </c>
      <c r="D100" t="s">
        <v>24</v>
      </c>
      <c r="E100" s="1">
        <v>41995.376608796294</v>
      </c>
    </row>
    <row r="101" spans="1:5" x14ac:dyDescent="0.25">
      <c r="A101" t="s">
        <v>23</v>
      </c>
      <c r="B101">
        <v>6</v>
      </c>
      <c r="C101">
        <v>6</v>
      </c>
      <c r="D101" t="s">
        <v>24</v>
      </c>
      <c r="E101" s="1">
        <v>41988.380324074074</v>
      </c>
    </row>
    <row r="102" spans="1:5" x14ac:dyDescent="0.25">
      <c r="A102" t="s">
        <v>23</v>
      </c>
      <c r="B102">
        <v>20</v>
      </c>
      <c r="C102">
        <v>10</v>
      </c>
      <c r="D102" t="s">
        <v>24</v>
      </c>
      <c r="E102" s="1">
        <v>41983.376782407409</v>
      </c>
    </row>
    <row r="103" spans="1:5" x14ac:dyDescent="0.25">
      <c r="A103" t="s">
        <v>208</v>
      </c>
      <c r="B103">
        <v>24</v>
      </c>
      <c r="C103">
        <v>15</v>
      </c>
      <c r="D103" t="s">
        <v>209</v>
      </c>
      <c r="E103" s="1">
        <v>41980.822511574072</v>
      </c>
    </row>
    <row r="104" spans="1:5" x14ac:dyDescent="0.25">
      <c r="A104" t="s">
        <v>172</v>
      </c>
      <c r="B104">
        <v>33.6</v>
      </c>
      <c r="C104">
        <v>14</v>
      </c>
      <c r="D104" t="s">
        <v>173</v>
      </c>
      <c r="E104" s="1">
        <v>41987.587013888886</v>
      </c>
    </row>
    <row r="105" spans="1:5" x14ac:dyDescent="0.25">
      <c r="A105" t="s">
        <v>172</v>
      </c>
      <c r="B105">
        <v>24</v>
      </c>
      <c r="C105">
        <v>10</v>
      </c>
      <c r="D105" t="s">
        <v>173</v>
      </c>
      <c r="E105" s="1">
        <v>41981.829328703701</v>
      </c>
    </row>
    <row r="106" spans="1:5" x14ac:dyDescent="0.25">
      <c r="A106" t="s">
        <v>43</v>
      </c>
      <c r="B106">
        <v>13</v>
      </c>
      <c r="C106">
        <v>8</v>
      </c>
      <c r="D106" t="s">
        <v>44</v>
      </c>
      <c r="E106" s="1">
        <v>41995.337789351855</v>
      </c>
    </row>
    <row r="107" spans="1:5" x14ac:dyDescent="0.25">
      <c r="A107" t="s">
        <v>43</v>
      </c>
      <c r="B107">
        <v>12</v>
      </c>
      <c r="C107">
        <v>8</v>
      </c>
      <c r="D107" t="s">
        <v>44</v>
      </c>
      <c r="E107" s="1">
        <v>41987.723576388889</v>
      </c>
    </row>
    <row r="108" spans="1:5" x14ac:dyDescent="0.25">
      <c r="A108" t="s">
        <v>205</v>
      </c>
      <c r="B108">
        <v>12</v>
      </c>
      <c r="C108">
        <v>8</v>
      </c>
      <c r="D108" t="s">
        <v>44</v>
      </c>
      <c r="E108" s="1">
        <v>41980.839583333334</v>
      </c>
    </row>
    <row r="109" spans="1:5" x14ac:dyDescent="0.25">
      <c r="A109" t="s">
        <v>117</v>
      </c>
      <c r="B109">
        <v>20</v>
      </c>
      <c r="C109">
        <v>10</v>
      </c>
      <c r="D109" t="s">
        <v>118</v>
      </c>
      <c r="E109" s="1">
        <v>41988.366678240738</v>
      </c>
    </row>
    <row r="110" spans="1:5" x14ac:dyDescent="0.25">
      <c r="A110" t="s">
        <v>117</v>
      </c>
      <c r="B110">
        <v>20</v>
      </c>
      <c r="C110">
        <v>16</v>
      </c>
      <c r="D110" t="s">
        <v>118</v>
      </c>
      <c r="E110" s="1">
        <v>41981.358773148146</v>
      </c>
    </row>
    <row r="111" spans="1:5" x14ac:dyDescent="0.25">
      <c r="A111" t="s">
        <v>141</v>
      </c>
      <c r="B111">
        <v>16</v>
      </c>
      <c r="C111">
        <v>3</v>
      </c>
      <c r="D111" t="s">
        <v>142</v>
      </c>
      <c r="E111" s="1">
        <v>41987.809155092589</v>
      </c>
    </row>
    <row r="112" spans="1:5" x14ac:dyDescent="0.25">
      <c r="A112" t="s">
        <v>141</v>
      </c>
      <c r="B112">
        <v>10</v>
      </c>
      <c r="C112">
        <v>2</v>
      </c>
      <c r="D112" t="s">
        <v>142</v>
      </c>
      <c r="E112" s="1">
        <v>41981.299201388887</v>
      </c>
    </row>
    <row r="113" spans="1:5" x14ac:dyDescent="0.25">
      <c r="A113" t="s">
        <v>126</v>
      </c>
      <c r="B113">
        <v>10.5</v>
      </c>
      <c r="C113">
        <v>12</v>
      </c>
      <c r="D113" t="s">
        <v>127</v>
      </c>
      <c r="E113" s="1">
        <v>41987.966168981482</v>
      </c>
    </row>
    <row r="114" spans="1:5" x14ac:dyDescent="0.25">
      <c r="A114" t="s">
        <v>202</v>
      </c>
      <c r="B114">
        <v>43</v>
      </c>
      <c r="C114">
        <v>16</v>
      </c>
      <c r="D114" t="s">
        <v>203</v>
      </c>
      <c r="E114" s="1">
        <v>41980.963090277779</v>
      </c>
    </row>
    <row r="115" spans="1:5" x14ac:dyDescent="0.25">
      <c r="A115" t="s">
        <v>221</v>
      </c>
      <c r="B115">
        <v>40</v>
      </c>
      <c r="C115">
        <v>22</v>
      </c>
      <c r="D115" t="s">
        <v>203</v>
      </c>
      <c r="E115" s="1">
        <v>41979.707106481481</v>
      </c>
    </row>
    <row r="116" spans="1:5" x14ac:dyDescent="0.25">
      <c r="A116" t="s">
        <v>145</v>
      </c>
      <c r="B116">
        <v>20</v>
      </c>
      <c r="C116">
        <v>5</v>
      </c>
      <c r="D116" t="s">
        <v>146</v>
      </c>
      <c r="E116" s="1">
        <v>41987.764108796298</v>
      </c>
    </row>
    <row r="117" spans="1:5" x14ac:dyDescent="0.25">
      <c r="A117" t="s">
        <v>145</v>
      </c>
      <c r="B117">
        <v>20</v>
      </c>
      <c r="C117">
        <v>5</v>
      </c>
      <c r="D117" t="s">
        <v>146</v>
      </c>
      <c r="E117" s="1">
        <v>41981.651886574073</v>
      </c>
    </row>
    <row r="118" spans="1:5" x14ac:dyDescent="0.25">
      <c r="A118" t="s">
        <v>176</v>
      </c>
      <c r="B118">
        <v>19</v>
      </c>
      <c r="C118">
        <v>12</v>
      </c>
      <c r="D118" t="s">
        <v>177</v>
      </c>
      <c r="E118" s="1">
        <v>41987.432650462964</v>
      </c>
    </row>
    <row r="119" spans="1:5" x14ac:dyDescent="0.25">
      <c r="A119" t="s">
        <v>176</v>
      </c>
      <c r="B119">
        <v>16</v>
      </c>
      <c r="C119">
        <v>8</v>
      </c>
      <c r="D119" t="s">
        <v>177</v>
      </c>
      <c r="E119" s="1">
        <v>41980.469328703701</v>
      </c>
    </row>
    <row r="120" spans="1:5" x14ac:dyDescent="0.25">
      <c r="A120" t="s">
        <v>92</v>
      </c>
      <c r="B120">
        <v>22.3</v>
      </c>
      <c r="C120">
        <v>49</v>
      </c>
      <c r="D120" t="s">
        <v>93</v>
      </c>
      <c r="E120" s="1">
        <v>41988.887916666667</v>
      </c>
    </row>
    <row r="121" spans="1:5" x14ac:dyDescent="0.25">
      <c r="A121" t="s">
        <v>15</v>
      </c>
      <c r="B121">
        <v>28.2</v>
      </c>
      <c r="C121">
        <v>49</v>
      </c>
      <c r="D121" t="s">
        <v>93</v>
      </c>
      <c r="E121" s="1">
        <v>41980.945798611108</v>
      </c>
    </row>
    <row r="122" spans="1:5" x14ac:dyDescent="0.25">
      <c r="A122" t="s">
        <v>163</v>
      </c>
      <c r="B122">
        <v>21.5</v>
      </c>
      <c r="C122">
        <v>21</v>
      </c>
      <c r="D122" t="s">
        <v>164</v>
      </c>
      <c r="E122" s="1">
        <v>41987.637349537035</v>
      </c>
    </row>
    <row r="123" spans="1:5" x14ac:dyDescent="0.25">
      <c r="A123" t="s">
        <v>163</v>
      </c>
      <c r="B123">
        <v>27.4</v>
      </c>
      <c r="C123">
        <v>17</v>
      </c>
      <c r="D123" t="s">
        <v>164</v>
      </c>
      <c r="E123" s="1">
        <v>41980.758020833331</v>
      </c>
    </row>
    <row r="124" spans="1:5" x14ac:dyDescent="0.25">
      <c r="A124" t="s">
        <v>49</v>
      </c>
      <c r="B124">
        <v>32</v>
      </c>
      <c r="C124">
        <v>6</v>
      </c>
      <c r="D124" t="s">
        <v>50</v>
      </c>
      <c r="E124" s="1">
        <v>41995.213935185187</v>
      </c>
    </row>
    <row r="125" spans="1:5" x14ac:dyDescent="0.25">
      <c r="A125" t="s">
        <v>49</v>
      </c>
      <c r="B125">
        <v>18</v>
      </c>
      <c r="C125">
        <v>8</v>
      </c>
      <c r="D125" t="s">
        <v>128</v>
      </c>
      <c r="E125" s="1">
        <v>41987.924942129626</v>
      </c>
    </row>
    <row r="126" spans="1:5" x14ac:dyDescent="0.25">
      <c r="A126" t="s">
        <v>229</v>
      </c>
      <c r="B126">
        <v>31</v>
      </c>
      <c r="C126">
        <v>12</v>
      </c>
      <c r="D126" t="s">
        <v>50</v>
      </c>
      <c r="E126" s="1">
        <v>41978.514502314814</v>
      </c>
    </row>
    <row r="127" spans="1:5" x14ac:dyDescent="0.25">
      <c r="A127" t="s">
        <v>102</v>
      </c>
      <c r="B127">
        <v>20</v>
      </c>
      <c r="C127">
        <v>15</v>
      </c>
      <c r="D127" t="s">
        <v>103</v>
      </c>
      <c r="E127" s="1">
        <v>41988.509895833333</v>
      </c>
    </row>
    <row r="128" spans="1:5" x14ac:dyDescent="0.25">
      <c r="A128" t="s">
        <v>102</v>
      </c>
      <c r="B128">
        <v>18</v>
      </c>
      <c r="C128">
        <v>10</v>
      </c>
      <c r="D128" t="s">
        <v>103</v>
      </c>
      <c r="E128" s="1">
        <v>41980.624780092592</v>
      </c>
    </row>
    <row r="129" spans="1:5" x14ac:dyDescent="0.25">
      <c r="A129" t="s">
        <v>213</v>
      </c>
      <c r="B129">
        <v>20.5</v>
      </c>
      <c r="C129">
        <v>13</v>
      </c>
      <c r="D129" t="s">
        <v>214</v>
      </c>
      <c r="E129" s="1">
        <v>41980.623981481483</v>
      </c>
    </row>
    <row r="130" spans="1:5" x14ac:dyDescent="0.25">
      <c r="A130" t="s">
        <v>9</v>
      </c>
      <c r="B130">
        <v>12</v>
      </c>
      <c r="C130">
        <v>10</v>
      </c>
      <c r="D130" t="s">
        <v>10</v>
      </c>
      <c r="E130" s="1">
        <v>41995.506909722222</v>
      </c>
    </row>
    <row r="131" spans="1:5" x14ac:dyDescent="0.25">
      <c r="A131" t="s">
        <v>9</v>
      </c>
      <c r="B131">
        <v>14</v>
      </c>
      <c r="C131">
        <v>6</v>
      </c>
      <c r="D131" t="s">
        <v>10</v>
      </c>
      <c r="E131" s="1">
        <v>41987.586134259262</v>
      </c>
    </row>
    <row r="132" spans="1:5" x14ac:dyDescent="0.25">
      <c r="A132" t="s">
        <v>9</v>
      </c>
      <c r="B132">
        <v>12</v>
      </c>
      <c r="C132">
        <v>5</v>
      </c>
      <c r="D132" t="s">
        <v>10</v>
      </c>
      <c r="E132" s="1">
        <v>41981.355983796297</v>
      </c>
    </row>
    <row r="133" spans="1:5" x14ac:dyDescent="0.25">
      <c r="A133" t="s">
        <v>25</v>
      </c>
      <c r="B133">
        <v>15</v>
      </c>
      <c r="C133">
        <v>5</v>
      </c>
      <c r="D133" t="s">
        <v>232</v>
      </c>
      <c r="E133" s="1">
        <v>41975.330416666664</v>
      </c>
    </row>
    <row r="134" spans="1:5" x14ac:dyDescent="0.25">
      <c r="A134" t="s">
        <v>174</v>
      </c>
      <c r="B134">
        <v>40</v>
      </c>
      <c r="C134">
        <v>14</v>
      </c>
      <c r="D134" t="s">
        <v>175</v>
      </c>
      <c r="E134" s="1">
        <v>41987.586759259262</v>
      </c>
    </row>
    <row r="135" spans="1:5" x14ac:dyDescent="0.25">
      <c r="A135" t="s">
        <v>174</v>
      </c>
      <c r="B135">
        <v>43</v>
      </c>
      <c r="C135">
        <v>14</v>
      </c>
      <c r="D135" t="s">
        <v>175</v>
      </c>
      <c r="E135" s="1">
        <v>41980.631469907406</v>
      </c>
    </row>
    <row r="136" spans="1:5" x14ac:dyDescent="0.25">
      <c r="A136" t="s">
        <v>218</v>
      </c>
      <c r="B136">
        <v>10.199999999999999</v>
      </c>
      <c r="C136">
        <v>18</v>
      </c>
      <c r="D136" t="s">
        <v>219</v>
      </c>
      <c r="E136" s="1">
        <v>41980.604039351849</v>
      </c>
    </row>
    <row r="137" spans="1:5" x14ac:dyDescent="0.25">
      <c r="A137" t="s">
        <v>7</v>
      </c>
      <c r="B137">
        <v>75</v>
      </c>
      <c r="C137">
        <v>15</v>
      </c>
      <c r="D137" t="s">
        <v>74</v>
      </c>
      <c r="E137" s="1">
        <v>41994.596585648149</v>
      </c>
    </row>
    <row r="138" spans="1:5" x14ac:dyDescent="0.25">
      <c r="A138" t="s">
        <v>7</v>
      </c>
      <c r="B138">
        <v>20</v>
      </c>
      <c r="C138">
        <v>6</v>
      </c>
      <c r="D138" t="s">
        <v>74</v>
      </c>
      <c r="E138" s="1">
        <v>41988.340486111112</v>
      </c>
    </row>
    <row r="139" spans="1:5" x14ac:dyDescent="0.25">
      <c r="A139" t="s">
        <v>7</v>
      </c>
      <c r="B139">
        <v>35</v>
      </c>
      <c r="C139">
        <v>10</v>
      </c>
      <c r="D139" t="s">
        <v>74</v>
      </c>
      <c r="E139" s="1">
        <v>41978.573819444442</v>
      </c>
    </row>
    <row r="140" spans="1:5" x14ac:dyDescent="0.25">
      <c r="A140" t="s">
        <v>35</v>
      </c>
      <c r="B140">
        <v>32</v>
      </c>
      <c r="C140">
        <v>4</v>
      </c>
      <c r="D140" t="s">
        <v>36</v>
      </c>
      <c r="E140" s="1">
        <v>41995.355578703704</v>
      </c>
    </row>
    <row r="141" spans="1:5" x14ac:dyDescent="0.25">
      <c r="A141" t="s">
        <v>35</v>
      </c>
      <c r="B141">
        <v>45</v>
      </c>
      <c r="C141">
        <v>5</v>
      </c>
      <c r="D141" t="s">
        <v>36</v>
      </c>
      <c r="E141" s="1">
        <v>41988.378391203703</v>
      </c>
    </row>
    <row r="142" spans="1:5" x14ac:dyDescent="0.25">
      <c r="A142" t="s">
        <v>35</v>
      </c>
      <c r="B142">
        <v>64</v>
      </c>
      <c r="C142">
        <v>4</v>
      </c>
      <c r="D142" t="s">
        <v>36</v>
      </c>
      <c r="E142" s="1">
        <v>41982.448206018518</v>
      </c>
    </row>
    <row r="143" spans="1:5" x14ac:dyDescent="0.25">
      <c r="A143" t="s">
        <v>131</v>
      </c>
      <c r="B143">
        <v>40.299999999999997</v>
      </c>
      <c r="C143">
        <v>12</v>
      </c>
      <c r="D143" t="s">
        <v>132</v>
      </c>
      <c r="E143" s="1">
        <v>41987.903020833335</v>
      </c>
    </row>
    <row r="144" spans="1:5" x14ac:dyDescent="0.25">
      <c r="A144" t="s">
        <v>131</v>
      </c>
      <c r="B144">
        <v>40.299999999999997</v>
      </c>
      <c r="C144">
        <v>12</v>
      </c>
      <c r="D144" t="s">
        <v>132</v>
      </c>
      <c r="E144" s="1">
        <v>41980.953935185185</v>
      </c>
    </row>
    <row r="145" spans="1:5" x14ac:dyDescent="0.25">
      <c r="A145" t="s">
        <v>77</v>
      </c>
      <c r="B145">
        <v>40</v>
      </c>
      <c r="C145">
        <v>10</v>
      </c>
      <c r="D145" t="s">
        <v>78</v>
      </c>
      <c r="E145" s="1">
        <v>41994.379317129627</v>
      </c>
    </row>
    <row r="146" spans="1:5" x14ac:dyDescent="0.25">
      <c r="A146" t="s">
        <v>77</v>
      </c>
      <c r="B146">
        <v>50</v>
      </c>
      <c r="C146">
        <v>11</v>
      </c>
      <c r="D146" t="s">
        <v>78</v>
      </c>
      <c r="E146" s="1">
        <v>41987.839965277781</v>
      </c>
    </row>
    <row r="147" spans="1:5" x14ac:dyDescent="0.25">
      <c r="A147" t="s">
        <v>77</v>
      </c>
      <c r="B147">
        <v>37</v>
      </c>
      <c r="C147">
        <v>10</v>
      </c>
      <c r="D147" t="s">
        <v>78</v>
      </c>
      <c r="E147" s="1">
        <v>41980.4450462963</v>
      </c>
    </row>
    <row r="148" spans="1:5" x14ac:dyDescent="0.25">
      <c r="A148" t="s">
        <v>71</v>
      </c>
      <c r="B148" t="s">
        <v>72</v>
      </c>
      <c r="C148">
        <v>25</v>
      </c>
      <c r="D148" t="s">
        <v>73</v>
      </c>
      <c r="E148" s="1">
        <v>41994.619513888887</v>
      </c>
    </row>
    <row r="149" spans="1:5" x14ac:dyDescent="0.25">
      <c r="A149" t="s">
        <v>71</v>
      </c>
      <c r="B149">
        <v>82</v>
      </c>
      <c r="C149">
        <v>26</v>
      </c>
      <c r="D149" t="s">
        <v>73</v>
      </c>
      <c r="E149" s="1">
        <v>41987.91878472222</v>
      </c>
    </row>
    <row r="150" spans="1:5" x14ac:dyDescent="0.25">
      <c r="A150" t="s">
        <v>71</v>
      </c>
      <c r="B150">
        <v>78</v>
      </c>
      <c r="C150">
        <v>25</v>
      </c>
      <c r="D150" t="s">
        <v>73</v>
      </c>
      <c r="E150" s="1">
        <v>41981.777245370373</v>
      </c>
    </row>
    <row r="151" spans="1:5" x14ac:dyDescent="0.25">
      <c r="A151" t="s">
        <v>168</v>
      </c>
      <c r="B151">
        <v>30</v>
      </c>
      <c r="C151">
        <v>12</v>
      </c>
      <c r="D151" t="s">
        <v>169</v>
      </c>
      <c r="E151" s="1">
        <v>41987.588148148148</v>
      </c>
    </row>
    <row r="152" spans="1:5" x14ac:dyDescent="0.25">
      <c r="A152" t="s">
        <v>168</v>
      </c>
      <c r="B152">
        <v>25</v>
      </c>
      <c r="C152">
        <v>15</v>
      </c>
      <c r="D152" t="s">
        <v>169</v>
      </c>
      <c r="E152" s="1">
        <v>41980.876527777778</v>
      </c>
    </row>
    <row r="153" spans="1:5" x14ac:dyDescent="0.25">
      <c r="A153" t="s">
        <v>206</v>
      </c>
      <c r="B153">
        <v>11.5</v>
      </c>
      <c r="C153">
        <v>18</v>
      </c>
      <c r="D153" t="s">
        <v>207</v>
      </c>
      <c r="E153" s="1">
        <v>41980.837881944448</v>
      </c>
    </row>
    <row r="154" spans="1:5" x14ac:dyDescent="0.25">
      <c r="A154" t="s">
        <v>138</v>
      </c>
      <c r="B154">
        <v>36</v>
      </c>
      <c r="C154">
        <v>15</v>
      </c>
      <c r="D154" t="s">
        <v>139</v>
      </c>
      <c r="E154" s="1">
        <v>41987.872743055559</v>
      </c>
    </row>
    <row r="155" spans="1:5" x14ac:dyDescent="0.25">
      <c r="A155" t="s">
        <v>138</v>
      </c>
      <c r="B155">
        <v>45.5</v>
      </c>
      <c r="C155">
        <v>13</v>
      </c>
      <c r="D155" t="s">
        <v>139</v>
      </c>
      <c r="E155" s="1">
        <v>41980.882164351853</v>
      </c>
    </row>
    <row r="156" spans="1:5" x14ac:dyDescent="0.25">
      <c r="A156" t="s">
        <v>61</v>
      </c>
      <c r="B156">
        <v>9</v>
      </c>
      <c r="C156">
        <v>6</v>
      </c>
      <c r="D156" t="s">
        <v>62</v>
      </c>
      <c r="E156" s="1">
        <v>41994.837245370371</v>
      </c>
    </row>
    <row r="157" spans="1:5" x14ac:dyDescent="0.25">
      <c r="A157" t="s">
        <v>61</v>
      </c>
      <c r="B157">
        <v>25</v>
      </c>
      <c r="C157">
        <v>15</v>
      </c>
      <c r="D157" t="s">
        <v>62</v>
      </c>
      <c r="E157" s="1">
        <v>41987.723993055559</v>
      </c>
    </row>
    <row r="158" spans="1:5" x14ac:dyDescent="0.25">
      <c r="A158" t="s">
        <v>61</v>
      </c>
      <c r="B158">
        <v>25</v>
      </c>
      <c r="C158">
        <v>15</v>
      </c>
      <c r="D158" t="s">
        <v>62</v>
      </c>
      <c r="E158" s="1">
        <v>41980.727303240739</v>
      </c>
    </row>
    <row r="159" spans="1:5" x14ac:dyDescent="0.25">
      <c r="A159" t="s">
        <v>148</v>
      </c>
      <c r="B159">
        <v>105.7</v>
      </c>
      <c r="C159">
        <v>18</v>
      </c>
      <c r="D159" t="s">
        <v>149</v>
      </c>
      <c r="E159" s="1">
        <v>41987.746412037035</v>
      </c>
    </row>
    <row r="160" spans="1:5" x14ac:dyDescent="0.25">
      <c r="A160" t="s">
        <v>148</v>
      </c>
      <c r="B160">
        <v>55.9</v>
      </c>
      <c r="C160">
        <v>18</v>
      </c>
      <c r="D160" t="s">
        <v>149</v>
      </c>
      <c r="E160" s="1">
        <v>41979.38144675926</v>
      </c>
    </row>
    <row r="161" spans="1:5" x14ac:dyDescent="0.25">
      <c r="A161" t="s">
        <v>150</v>
      </c>
      <c r="B161">
        <v>30</v>
      </c>
      <c r="C161">
        <v>22</v>
      </c>
      <c r="D161" t="s">
        <v>151</v>
      </c>
      <c r="E161" s="1">
        <v>41987.734884259262</v>
      </c>
    </row>
    <row r="162" spans="1:5" x14ac:dyDescent="0.25">
      <c r="A162" t="s">
        <v>150</v>
      </c>
      <c r="B162">
        <v>14</v>
      </c>
      <c r="C162">
        <v>16</v>
      </c>
      <c r="D162" t="s">
        <v>151</v>
      </c>
      <c r="E162" s="1">
        <v>41981.369317129633</v>
      </c>
    </row>
    <row r="163" spans="1:5" x14ac:dyDescent="0.25">
      <c r="A163" t="s">
        <v>27</v>
      </c>
      <c r="B163">
        <v>40.200000000000003</v>
      </c>
      <c r="C163">
        <v>6</v>
      </c>
      <c r="D163" t="s">
        <v>28</v>
      </c>
      <c r="E163" s="1">
        <v>41995.363819444443</v>
      </c>
    </row>
    <row r="164" spans="1:5" x14ac:dyDescent="0.25">
      <c r="A164" t="s">
        <v>27</v>
      </c>
      <c r="B164">
        <v>40.200000000000003</v>
      </c>
      <c r="C164">
        <v>6</v>
      </c>
      <c r="D164" t="s">
        <v>28</v>
      </c>
      <c r="E164" s="1">
        <v>41988.347280092596</v>
      </c>
    </row>
    <row r="165" spans="1:5" x14ac:dyDescent="0.25">
      <c r="A165" t="s">
        <v>27</v>
      </c>
      <c r="B165">
        <v>67</v>
      </c>
      <c r="C165">
        <v>10</v>
      </c>
      <c r="D165" t="s">
        <v>28</v>
      </c>
      <c r="E165" s="1">
        <v>41980.774571759262</v>
      </c>
    </row>
    <row r="166" spans="1:5" x14ac:dyDescent="0.25">
      <c r="A166" t="s">
        <v>31</v>
      </c>
      <c r="B166">
        <v>39.1</v>
      </c>
      <c r="C166">
        <v>7</v>
      </c>
      <c r="D166" t="s">
        <v>140</v>
      </c>
      <c r="E166" s="1">
        <v>41987.8124537037</v>
      </c>
    </row>
    <row r="167" spans="1:5" x14ac:dyDescent="0.25">
      <c r="A167" t="s">
        <v>31</v>
      </c>
      <c r="B167">
        <v>41.1</v>
      </c>
      <c r="C167">
        <v>8</v>
      </c>
      <c r="D167" t="s">
        <v>140</v>
      </c>
      <c r="E167" s="1">
        <v>41980.785763888889</v>
      </c>
    </row>
    <row r="168" spans="1:5" x14ac:dyDescent="0.25">
      <c r="A168" t="s">
        <v>88</v>
      </c>
      <c r="B168">
        <v>36.799999999999997</v>
      </c>
      <c r="C168">
        <v>16</v>
      </c>
      <c r="D168" t="s">
        <v>109</v>
      </c>
      <c r="E168" s="1">
        <v>41988.409814814811</v>
      </c>
    </row>
    <row r="169" spans="1:5" x14ac:dyDescent="0.25">
      <c r="A169" t="s">
        <v>88</v>
      </c>
      <c r="B169">
        <v>21</v>
      </c>
      <c r="C169">
        <v>10</v>
      </c>
      <c r="D169" t="s">
        <v>109</v>
      </c>
      <c r="E169" s="1">
        <v>41980.779803240737</v>
      </c>
    </row>
    <row r="170" spans="1:5" x14ac:dyDescent="0.25">
      <c r="A170" t="s">
        <v>143</v>
      </c>
      <c r="B170">
        <v>10.5</v>
      </c>
      <c r="C170">
        <v>3</v>
      </c>
      <c r="D170" t="s">
        <v>144</v>
      </c>
      <c r="E170" s="1">
        <v>41987.79278935185</v>
      </c>
    </row>
    <row r="171" spans="1:5" x14ac:dyDescent="0.25">
      <c r="A171" t="s">
        <v>15</v>
      </c>
      <c r="B171">
        <v>26</v>
      </c>
      <c r="C171">
        <v>10</v>
      </c>
      <c r="D171" t="s">
        <v>16</v>
      </c>
      <c r="E171" s="1">
        <v>41995.489583333336</v>
      </c>
    </row>
    <row r="172" spans="1:5" x14ac:dyDescent="0.25">
      <c r="A172" t="s">
        <v>15</v>
      </c>
      <c r="B172">
        <v>26</v>
      </c>
      <c r="C172">
        <v>10</v>
      </c>
      <c r="D172" t="s">
        <v>16</v>
      </c>
      <c r="E172" s="1">
        <v>41988.702337962961</v>
      </c>
    </row>
    <row r="173" spans="1:5" x14ac:dyDescent="0.25">
      <c r="A173" t="s">
        <v>15</v>
      </c>
      <c r="B173">
        <v>42</v>
      </c>
      <c r="C173">
        <v>12</v>
      </c>
      <c r="D173" t="s">
        <v>16</v>
      </c>
      <c r="E173" s="1">
        <v>41981.319236111114</v>
      </c>
    </row>
    <row r="174" spans="1:5" x14ac:dyDescent="0.25">
      <c r="A174" t="s">
        <v>107</v>
      </c>
      <c r="B174">
        <v>47</v>
      </c>
      <c r="C174">
        <v>14</v>
      </c>
      <c r="D174" t="s">
        <v>108</v>
      </c>
      <c r="E174" s="1">
        <v>41988.40996527778</v>
      </c>
    </row>
    <row r="175" spans="1:5" x14ac:dyDescent="0.25">
      <c r="A175" t="s">
        <v>133</v>
      </c>
      <c r="B175">
        <v>50</v>
      </c>
      <c r="C175">
        <v>12</v>
      </c>
      <c r="D175" t="s">
        <v>108</v>
      </c>
      <c r="E175" s="1">
        <v>41981.370729166665</v>
      </c>
    </row>
    <row r="176" spans="1:5" x14ac:dyDescent="0.25">
      <c r="A176" t="s">
        <v>152</v>
      </c>
      <c r="B176">
        <v>29</v>
      </c>
      <c r="C176">
        <v>5</v>
      </c>
      <c r="D176" t="s">
        <v>153</v>
      </c>
      <c r="E176" s="1">
        <v>41987.726678240739</v>
      </c>
    </row>
    <row r="177" spans="1:5" x14ac:dyDescent="0.25">
      <c r="A177" t="s">
        <v>152</v>
      </c>
      <c r="B177">
        <v>18</v>
      </c>
      <c r="C177">
        <v>5</v>
      </c>
      <c r="D177" t="s">
        <v>153</v>
      </c>
      <c r="E177" s="1">
        <v>41987.726064814815</v>
      </c>
    </row>
    <row r="178" spans="1:5" x14ac:dyDescent="0.25">
      <c r="A178" t="s">
        <v>152</v>
      </c>
      <c r="B178">
        <v>20</v>
      </c>
      <c r="C178">
        <v>5</v>
      </c>
      <c r="D178" t="s">
        <v>153</v>
      </c>
      <c r="E178" s="1">
        <v>41981.403715277775</v>
      </c>
    </row>
    <row r="179" spans="1:5" x14ac:dyDescent="0.25">
      <c r="A179" t="s">
        <v>110</v>
      </c>
      <c r="B179">
        <v>36</v>
      </c>
      <c r="C179">
        <v>4</v>
      </c>
      <c r="D179" t="s">
        <v>111</v>
      </c>
      <c r="E179" s="1">
        <v>41988.401493055557</v>
      </c>
    </row>
    <row r="180" spans="1:5" x14ac:dyDescent="0.25">
      <c r="A180" t="s">
        <v>110</v>
      </c>
      <c r="B180">
        <v>27</v>
      </c>
      <c r="C180">
        <v>3</v>
      </c>
      <c r="D180" t="s">
        <v>111</v>
      </c>
      <c r="E180" s="1">
        <v>41980.744490740741</v>
      </c>
    </row>
    <row r="181" spans="1:5" x14ac:dyDescent="0.25">
      <c r="A181" t="s">
        <v>25</v>
      </c>
      <c r="B181">
        <v>51</v>
      </c>
      <c r="C181">
        <v>13</v>
      </c>
      <c r="D181" t="s">
        <v>26</v>
      </c>
      <c r="E181" s="1">
        <v>41995.367083333331</v>
      </c>
    </row>
    <row r="182" spans="1:5" x14ac:dyDescent="0.25">
      <c r="A182" t="s">
        <v>25</v>
      </c>
      <c r="B182">
        <v>68</v>
      </c>
      <c r="C182">
        <v>23</v>
      </c>
      <c r="D182" t="s">
        <v>26</v>
      </c>
      <c r="E182" s="1">
        <v>41988.347881944443</v>
      </c>
    </row>
    <row r="183" spans="1:5" x14ac:dyDescent="0.25">
      <c r="A183" t="s">
        <v>25</v>
      </c>
      <c r="B183">
        <v>23</v>
      </c>
      <c r="C183">
        <v>67</v>
      </c>
      <c r="D183" t="s">
        <v>26</v>
      </c>
      <c r="E183" s="1">
        <v>41981.258888888886</v>
      </c>
    </row>
    <row r="184" spans="1:5" x14ac:dyDescent="0.25">
      <c r="A184" t="s">
        <v>5</v>
      </c>
      <c r="B184">
        <v>10</v>
      </c>
      <c r="C184">
        <v>8</v>
      </c>
      <c r="D184" t="s">
        <v>6</v>
      </c>
      <c r="E184" s="1">
        <v>41995.671689814815</v>
      </c>
    </row>
    <row r="185" spans="1:5" x14ac:dyDescent="0.25">
      <c r="A185" t="s">
        <v>5</v>
      </c>
      <c r="B185">
        <v>13.4</v>
      </c>
      <c r="C185">
        <v>11</v>
      </c>
      <c r="D185" t="s">
        <v>6</v>
      </c>
      <c r="E185" s="1">
        <v>41988.378761574073</v>
      </c>
    </row>
    <row r="186" spans="1:5" x14ac:dyDescent="0.25">
      <c r="A186" t="s">
        <v>5</v>
      </c>
      <c r="B186">
        <v>12</v>
      </c>
      <c r="C186">
        <v>10</v>
      </c>
      <c r="D186" t="s">
        <v>6</v>
      </c>
      <c r="E186" s="1">
        <v>41980.967499999999</v>
      </c>
    </row>
    <row r="187" spans="1:5" x14ac:dyDescent="0.25">
      <c r="A187" t="s">
        <v>37</v>
      </c>
      <c r="B187">
        <v>40</v>
      </c>
      <c r="C187">
        <v>20</v>
      </c>
      <c r="D187" t="s">
        <v>38</v>
      </c>
      <c r="E187" s="1">
        <v>41995.351736111108</v>
      </c>
    </row>
    <row r="188" spans="1:5" x14ac:dyDescent="0.25">
      <c r="A188" t="s">
        <v>37</v>
      </c>
      <c r="B188">
        <v>30</v>
      </c>
      <c r="C188">
        <v>24</v>
      </c>
      <c r="D188" t="s">
        <v>38</v>
      </c>
      <c r="E188" s="1">
        <v>41987.655798611115</v>
      </c>
    </row>
    <row r="189" spans="1:5" x14ac:dyDescent="0.25">
      <c r="A189" t="s">
        <v>37</v>
      </c>
      <c r="B189">
        <v>40</v>
      </c>
      <c r="C189">
        <v>20</v>
      </c>
      <c r="D189" t="s">
        <v>38</v>
      </c>
      <c r="E189" s="1">
        <v>41980.956388888888</v>
      </c>
    </row>
    <row r="190" spans="1:5" x14ac:dyDescent="0.25">
      <c r="A190" t="s">
        <v>222</v>
      </c>
      <c r="B190">
        <v>21</v>
      </c>
      <c r="C190">
        <v>1</v>
      </c>
      <c r="D190" t="s">
        <v>38</v>
      </c>
      <c r="E190" s="1">
        <v>41979.634201388886</v>
      </c>
    </row>
    <row r="191" spans="1:5" x14ac:dyDescent="0.25">
      <c r="A191" t="s">
        <v>57</v>
      </c>
      <c r="B191">
        <v>17</v>
      </c>
      <c r="C191">
        <v>15</v>
      </c>
      <c r="D191" t="s">
        <v>58</v>
      </c>
      <c r="E191" s="1">
        <v>41994.872372685182</v>
      </c>
    </row>
    <row r="192" spans="1:5" x14ac:dyDescent="0.25">
      <c r="A192" t="s">
        <v>57</v>
      </c>
      <c r="B192">
        <v>15</v>
      </c>
      <c r="C192">
        <v>14</v>
      </c>
      <c r="D192" t="s">
        <v>58</v>
      </c>
      <c r="E192" s="1">
        <v>41987.595324074071</v>
      </c>
    </row>
    <row r="193" spans="1:5" x14ac:dyDescent="0.25">
      <c r="A193" t="s">
        <v>57</v>
      </c>
      <c r="B193">
        <v>14</v>
      </c>
      <c r="C193">
        <v>14</v>
      </c>
      <c r="D193" t="s">
        <v>58</v>
      </c>
      <c r="E193" s="1">
        <v>41980.558587962965</v>
      </c>
    </row>
    <row r="194" spans="1:5" x14ac:dyDescent="0.25">
      <c r="A194" t="s">
        <v>230</v>
      </c>
      <c r="B194">
        <v>12</v>
      </c>
      <c r="C194">
        <v>8</v>
      </c>
      <c r="D194" t="s">
        <v>231</v>
      </c>
      <c r="E194" s="1">
        <v>41976.497685185182</v>
      </c>
    </row>
    <row r="195" spans="1:5" x14ac:dyDescent="0.25">
      <c r="A195" t="s">
        <v>191</v>
      </c>
      <c r="B195">
        <v>65.8</v>
      </c>
      <c r="C195">
        <v>30</v>
      </c>
      <c r="D195" t="s">
        <v>192</v>
      </c>
      <c r="E195" s="1">
        <v>41981.385254629633</v>
      </c>
    </row>
    <row r="196" spans="1:5" x14ac:dyDescent="0.25">
      <c r="A196" t="s">
        <v>121</v>
      </c>
      <c r="B196">
        <v>35</v>
      </c>
      <c r="C196">
        <v>14</v>
      </c>
      <c r="D196" t="s">
        <v>122</v>
      </c>
      <c r="E196" s="1">
        <v>41988.315509259257</v>
      </c>
    </row>
    <row r="197" spans="1:5" x14ac:dyDescent="0.25">
      <c r="A197" t="s">
        <v>121</v>
      </c>
      <c r="B197">
        <v>35</v>
      </c>
      <c r="C197">
        <v>7</v>
      </c>
      <c r="D197" t="s">
        <v>122</v>
      </c>
      <c r="E197" s="1">
        <v>41981.250150462962</v>
      </c>
    </row>
    <row r="198" spans="1:5" x14ac:dyDescent="0.25">
      <c r="A198" t="s">
        <v>21</v>
      </c>
      <c r="B198">
        <v>25</v>
      </c>
      <c r="C198">
        <v>14</v>
      </c>
      <c r="D198" t="s">
        <v>22</v>
      </c>
      <c r="E198" s="1">
        <v>41995.376608796294</v>
      </c>
    </row>
    <row r="199" spans="1:5" x14ac:dyDescent="0.25">
      <c r="A199" t="s">
        <v>21</v>
      </c>
      <c r="B199">
        <v>27</v>
      </c>
      <c r="C199">
        <v>15</v>
      </c>
      <c r="D199" t="s">
        <v>22</v>
      </c>
      <c r="E199" s="1">
        <v>41988.390902777777</v>
      </c>
    </row>
    <row r="200" spans="1:5" x14ac:dyDescent="0.25">
      <c r="A200" t="s">
        <v>21</v>
      </c>
      <c r="B200">
        <v>43</v>
      </c>
      <c r="C200">
        <v>14</v>
      </c>
      <c r="D200" t="s">
        <v>22</v>
      </c>
      <c r="E200" s="1">
        <v>41982.429918981485</v>
      </c>
    </row>
    <row r="201" spans="1:5" x14ac:dyDescent="0.25">
      <c r="A201" t="s">
        <v>226</v>
      </c>
      <c r="B201">
        <v>2</v>
      </c>
      <c r="C201">
        <v>1</v>
      </c>
      <c r="D201" t="s">
        <v>227</v>
      </c>
      <c r="E201" s="1">
        <v>41978.642199074071</v>
      </c>
    </row>
    <row r="202" spans="1:5" x14ac:dyDescent="0.25">
      <c r="A202" t="s">
        <v>33</v>
      </c>
      <c r="B202">
        <v>32</v>
      </c>
      <c r="C202">
        <v>14</v>
      </c>
      <c r="D202" t="s">
        <v>34</v>
      </c>
      <c r="E202" s="1">
        <v>41995.355844907404</v>
      </c>
    </row>
    <row r="203" spans="1:5" x14ac:dyDescent="0.25">
      <c r="A203" t="s">
        <v>33</v>
      </c>
      <c r="B203">
        <v>52</v>
      </c>
      <c r="C203">
        <v>5</v>
      </c>
      <c r="D203" t="s">
        <v>34</v>
      </c>
      <c r="E203" s="1">
        <v>41988.363136574073</v>
      </c>
    </row>
    <row r="204" spans="1:5" x14ac:dyDescent="0.25">
      <c r="A204" t="s">
        <v>137</v>
      </c>
      <c r="B204">
        <v>19.7</v>
      </c>
      <c r="C204">
        <v>7</v>
      </c>
      <c r="D204" t="s">
        <v>34</v>
      </c>
      <c r="E204" s="1">
        <v>41987.881412037037</v>
      </c>
    </row>
    <row r="205" spans="1:5" x14ac:dyDescent="0.25">
      <c r="A205" t="s">
        <v>193</v>
      </c>
      <c r="B205">
        <v>20</v>
      </c>
      <c r="C205">
        <v>10</v>
      </c>
      <c r="D205" t="s">
        <v>34</v>
      </c>
      <c r="E205" s="1">
        <v>41981.367118055554</v>
      </c>
    </row>
    <row r="206" spans="1:5" x14ac:dyDescent="0.25">
      <c r="A206" t="s">
        <v>33</v>
      </c>
      <c r="B206">
        <v>36</v>
      </c>
      <c r="C206">
        <v>3</v>
      </c>
      <c r="D206" t="s">
        <v>34</v>
      </c>
      <c r="E206" s="1">
        <v>41981.328912037039</v>
      </c>
    </row>
    <row r="207" spans="1:5" x14ac:dyDescent="0.25">
      <c r="A207" t="s">
        <v>220</v>
      </c>
      <c r="B207">
        <v>24</v>
      </c>
      <c r="C207">
        <v>8</v>
      </c>
      <c r="D207" t="s">
        <v>34</v>
      </c>
      <c r="E207" s="1">
        <v>41980.59783564815</v>
      </c>
    </row>
    <row r="208" spans="1:5" x14ac:dyDescent="0.25">
      <c r="A208" t="s">
        <v>223</v>
      </c>
      <c r="B208">
        <v>31.2</v>
      </c>
      <c r="C208">
        <v>8</v>
      </c>
      <c r="D208" t="s">
        <v>34</v>
      </c>
      <c r="E208" s="1">
        <v>41979.62672453704</v>
      </c>
    </row>
    <row r="209" spans="1:5" x14ac:dyDescent="0.25">
      <c r="A209" t="s">
        <v>75</v>
      </c>
      <c r="B209">
        <v>24</v>
      </c>
      <c r="C209">
        <v>12</v>
      </c>
      <c r="D209" t="s">
        <v>76</v>
      </c>
      <c r="E209" s="1">
        <v>41994.572465277779</v>
      </c>
    </row>
    <row r="210" spans="1:5" x14ac:dyDescent="0.25">
      <c r="A210" t="s">
        <v>75</v>
      </c>
      <c r="B210">
        <v>23</v>
      </c>
      <c r="C210">
        <v>11</v>
      </c>
      <c r="D210" t="s">
        <v>76</v>
      </c>
      <c r="E210" s="1">
        <v>41987.601481481484</v>
      </c>
    </row>
    <row r="211" spans="1:5" x14ac:dyDescent="0.25">
      <c r="A211" t="s">
        <v>158</v>
      </c>
      <c r="B211">
        <v>42.7</v>
      </c>
      <c r="C211">
        <v>6</v>
      </c>
      <c r="D211" t="s">
        <v>159</v>
      </c>
      <c r="E211" s="1">
        <v>41987.697094907409</v>
      </c>
    </row>
    <row r="212" spans="1:5" x14ac:dyDescent="0.25">
      <c r="A212" t="s">
        <v>158</v>
      </c>
      <c r="B212">
        <v>24</v>
      </c>
      <c r="C212">
        <v>4</v>
      </c>
      <c r="D212" t="s">
        <v>159</v>
      </c>
      <c r="E212" s="1">
        <v>41980.739965277775</v>
      </c>
    </row>
    <row r="213" spans="1:5" x14ac:dyDescent="0.25">
      <c r="A213" t="s">
        <v>65</v>
      </c>
      <c r="B213">
        <v>14</v>
      </c>
      <c r="C213">
        <v>5</v>
      </c>
      <c r="D213" t="s">
        <v>66</v>
      </c>
      <c r="E213" s="1">
        <v>41994.82949074074</v>
      </c>
    </row>
    <row r="214" spans="1:5" x14ac:dyDescent="0.25">
      <c r="A214" t="s">
        <v>65</v>
      </c>
      <c r="B214">
        <v>14</v>
      </c>
      <c r="C214">
        <v>5</v>
      </c>
      <c r="D214" t="s">
        <v>66</v>
      </c>
      <c r="E214" s="1">
        <v>41987.67324074074</v>
      </c>
    </row>
    <row r="215" spans="1:5" x14ac:dyDescent="0.25">
      <c r="A215" t="s">
        <v>65</v>
      </c>
      <c r="B215">
        <v>3</v>
      </c>
      <c r="C215">
        <v>1</v>
      </c>
      <c r="D215" t="s">
        <v>66</v>
      </c>
      <c r="E215" s="1">
        <v>41980.596967592595</v>
      </c>
    </row>
    <row r="216" spans="1:5" x14ac:dyDescent="0.25">
      <c r="A216" t="s">
        <v>154</v>
      </c>
      <c r="B216">
        <v>10</v>
      </c>
      <c r="C216">
        <v>12</v>
      </c>
      <c r="D216" t="s">
        <v>155</v>
      </c>
      <c r="E216" s="1">
        <v>41987.726076388892</v>
      </c>
    </row>
    <row r="217" spans="1:5" x14ac:dyDescent="0.25">
      <c r="A217" t="s">
        <v>215</v>
      </c>
      <c r="B217">
        <v>12</v>
      </c>
      <c r="C217">
        <v>14</v>
      </c>
      <c r="D217" t="s">
        <v>155</v>
      </c>
      <c r="E217" s="1">
        <v>41980.617708333331</v>
      </c>
    </row>
    <row r="218" spans="1:5" x14ac:dyDescent="0.25">
      <c r="A218" t="s">
        <v>45</v>
      </c>
      <c r="B218">
        <v>54</v>
      </c>
      <c r="C218">
        <v>18</v>
      </c>
      <c r="D218" t="s">
        <v>46</v>
      </c>
      <c r="E218" s="1">
        <v>41995.337673611109</v>
      </c>
    </row>
    <row r="219" spans="1:5" x14ac:dyDescent="0.25">
      <c r="A219" t="s">
        <v>45</v>
      </c>
      <c r="B219">
        <v>51.3</v>
      </c>
      <c r="C219">
        <v>14</v>
      </c>
      <c r="D219" t="s">
        <v>46</v>
      </c>
      <c r="E219" s="1">
        <v>41987.679178240738</v>
      </c>
    </row>
    <row r="220" spans="1:5" x14ac:dyDescent="0.25">
      <c r="A220" t="s">
        <v>45</v>
      </c>
      <c r="B220">
        <v>85.9</v>
      </c>
      <c r="C220">
        <v>19</v>
      </c>
      <c r="D220" t="s">
        <v>46</v>
      </c>
      <c r="E220" s="1">
        <v>41979.858993055554</v>
      </c>
    </row>
    <row r="221" spans="1:5" x14ac:dyDescent="0.25">
      <c r="A221" t="s">
        <v>156</v>
      </c>
      <c r="B221">
        <v>10</v>
      </c>
      <c r="C221">
        <v>5</v>
      </c>
      <c r="D221" t="s">
        <v>157</v>
      </c>
      <c r="E221" s="1">
        <v>41987.716886574075</v>
      </c>
    </row>
    <row r="222" spans="1:5" x14ac:dyDescent="0.25">
      <c r="A222" t="s">
        <v>156</v>
      </c>
      <c r="B222">
        <v>6</v>
      </c>
      <c r="C222">
        <v>3</v>
      </c>
      <c r="D222" t="s">
        <v>157</v>
      </c>
      <c r="E222" s="1">
        <v>41980.642581018517</v>
      </c>
    </row>
    <row r="223" spans="1:5" x14ac:dyDescent="0.25">
      <c r="A223" t="s">
        <v>13</v>
      </c>
      <c r="B223">
        <v>289.39999999999998</v>
      </c>
      <c r="C223">
        <v>52</v>
      </c>
      <c r="D223" t="s">
        <v>14</v>
      </c>
      <c r="E223" s="1">
        <v>41995.490960648145</v>
      </c>
    </row>
    <row r="224" spans="1:5" x14ac:dyDescent="0.25">
      <c r="A224" t="s">
        <v>13</v>
      </c>
      <c r="B224">
        <v>192.5</v>
      </c>
      <c r="C224">
        <v>38</v>
      </c>
      <c r="D224" t="s">
        <v>14</v>
      </c>
      <c r="E224" s="1">
        <v>41987.720150462963</v>
      </c>
    </row>
    <row r="225" spans="1:5" x14ac:dyDescent="0.25">
      <c r="A225" t="s">
        <v>13</v>
      </c>
      <c r="B225">
        <v>86</v>
      </c>
      <c r="C225">
        <v>18</v>
      </c>
      <c r="D225" t="s">
        <v>14</v>
      </c>
      <c r="E225" s="1">
        <v>41980.715613425928</v>
      </c>
    </row>
    <row r="226" spans="1:5" x14ac:dyDescent="0.25">
      <c r="A226" t="s">
        <v>98</v>
      </c>
      <c r="B226">
        <v>40</v>
      </c>
      <c r="C226">
        <v>10</v>
      </c>
      <c r="D226" t="s">
        <v>99</v>
      </c>
      <c r="E226" s="1">
        <v>41988.654166666667</v>
      </c>
    </row>
    <row r="227" spans="1:5" x14ac:dyDescent="0.25">
      <c r="A227" t="s">
        <v>98</v>
      </c>
      <c r="B227">
        <v>10</v>
      </c>
      <c r="C227">
        <v>3</v>
      </c>
      <c r="D227" t="s">
        <v>99</v>
      </c>
      <c r="E227" s="1">
        <v>41980.532789351855</v>
      </c>
    </row>
    <row r="228" spans="1:5" x14ac:dyDescent="0.25">
      <c r="A228" t="s">
        <v>88</v>
      </c>
      <c r="B228">
        <v>31.5</v>
      </c>
      <c r="C228">
        <v>7</v>
      </c>
      <c r="D228" t="s">
        <v>89</v>
      </c>
      <c r="E228" s="1">
        <v>41992.443472222221</v>
      </c>
    </row>
    <row r="229" spans="1:5" x14ac:dyDescent="0.25">
      <c r="A229" t="s">
        <v>88</v>
      </c>
      <c r="B229">
        <v>40.5</v>
      </c>
      <c r="C229">
        <v>9</v>
      </c>
      <c r="D229" t="s">
        <v>89</v>
      </c>
      <c r="E229" s="1">
        <v>41985.360127314816</v>
      </c>
    </row>
    <row r="230" spans="1:5" x14ac:dyDescent="0.25">
      <c r="A230" t="s">
        <v>88</v>
      </c>
      <c r="B230">
        <v>40.5</v>
      </c>
      <c r="C230">
        <v>9</v>
      </c>
      <c r="D230" t="s">
        <v>89</v>
      </c>
      <c r="E230" s="1">
        <v>41978.379131944443</v>
      </c>
    </row>
    <row r="231" spans="1:5" x14ac:dyDescent="0.25">
      <c r="A231" t="s">
        <v>161</v>
      </c>
      <c r="B231">
        <v>18</v>
      </c>
      <c r="C231">
        <v>6</v>
      </c>
      <c r="D231" t="s">
        <v>225</v>
      </c>
      <c r="E231" s="1">
        <v>41978.686493055553</v>
      </c>
    </row>
    <row r="232" spans="1:5" x14ac:dyDescent="0.25">
      <c r="A232" t="s">
        <v>39</v>
      </c>
      <c r="B232">
        <v>6</v>
      </c>
      <c r="C232">
        <v>25</v>
      </c>
      <c r="D232" t="s">
        <v>40</v>
      </c>
      <c r="E232" s="1">
        <v>41995.348993055559</v>
      </c>
    </row>
    <row r="233" spans="1:5" x14ac:dyDescent="0.25">
      <c r="A233" t="s">
        <v>39</v>
      </c>
      <c r="B233">
        <v>81.5</v>
      </c>
      <c r="C233">
        <v>14</v>
      </c>
      <c r="D233" t="s">
        <v>40</v>
      </c>
      <c r="E233" s="1">
        <v>41987.727847222224</v>
      </c>
    </row>
    <row r="234" spans="1:5" x14ac:dyDescent="0.25">
      <c r="A234" t="s">
        <v>39</v>
      </c>
      <c r="B234">
        <v>13</v>
      </c>
      <c r="C234">
        <v>7</v>
      </c>
      <c r="D234" t="s">
        <v>40</v>
      </c>
      <c r="E234" s="1">
        <v>41977.633668981478</v>
      </c>
    </row>
    <row r="235" spans="1:5" x14ac:dyDescent="0.25">
      <c r="A235" t="s">
        <v>15</v>
      </c>
      <c r="B235">
        <v>80</v>
      </c>
      <c r="C235">
        <v>9</v>
      </c>
      <c r="D235" t="s">
        <v>51</v>
      </c>
      <c r="E235" s="1">
        <v>41995.025300925925</v>
      </c>
    </row>
    <row r="236" spans="1:5" x14ac:dyDescent="0.25">
      <c r="A236" t="s">
        <v>15</v>
      </c>
      <c r="B236">
        <v>82</v>
      </c>
      <c r="C236">
        <v>10</v>
      </c>
      <c r="D236" t="s">
        <v>51</v>
      </c>
      <c r="E236" s="1">
        <v>41987.694421296299</v>
      </c>
    </row>
    <row r="237" spans="1:5" x14ac:dyDescent="0.25">
      <c r="A237" t="s">
        <v>15</v>
      </c>
      <c r="B237">
        <v>70</v>
      </c>
      <c r="C237">
        <v>8</v>
      </c>
      <c r="D237" t="s">
        <v>51</v>
      </c>
      <c r="E237" s="1">
        <v>41979.237395833334</v>
      </c>
    </row>
    <row r="238" spans="1:5" x14ac:dyDescent="0.25">
      <c r="A238" t="s">
        <v>55</v>
      </c>
      <c r="B238">
        <v>22</v>
      </c>
      <c r="C238">
        <v>11</v>
      </c>
      <c r="D238" t="s">
        <v>56</v>
      </c>
      <c r="E238" s="1">
        <v>41994.883333333331</v>
      </c>
    </row>
    <row r="239" spans="1:5" x14ac:dyDescent="0.25">
      <c r="A239" t="s">
        <v>112</v>
      </c>
      <c r="B239">
        <v>10</v>
      </c>
      <c r="C239">
        <v>5</v>
      </c>
      <c r="D239" t="s">
        <v>113</v>
      </c>
      <c r="E239" s="1">
        <v>41988.384733796294</v>
      </c>
    </row>
    <row r="240" spans="1:5" x14ac:dyDescent="0.25">
      <c r="A240" t="s">
        <v>55</v>
      </c>
      <c r="B240">
        <v>26</v>
      </c>
      <c r="C240">
        <v>16</v>
      </c>
      <c r="D240" t="s">
        <v>56</v>
      </c>
      <c r="E240" s="1">
        <v>41987.838310185187</v>
      </c>
    </row>
    <row r="241" spans="1:5" x14ac:dyDescent="0.25">
      <c r="A241" t="s">
        <v>187</v>
      </c>
      <c r="B241">
        <v>8</v>
      </c>
      <c r="C241">
        <v>4</v>
      </c>
      <c r="D241" t="s">
        <v>188</v>
      </c>
      <c r="E241" s="1">
        <v>41981.564988425926</v>
      </c>
    </row>
    <row r="242" spans="1:5" x14ac:dyDescent="0.25">
      <c r="A242" t="s">
        <v>55</v>
      </c>
      <c r="B242">
        <v>28</v>
      </c>
      <c r="C242">
        <v>14</v>
      </c>
      <c r="D242" t="s">
        <v>56</v>
      </c>
      <c r="E242" s="1">
        <v>41980.804537037038</v>
      </c>
    </row>
    <row r="243" spans="1:5" x14ac:dyDescent="0.25">
      <c r="A243" t="s">
        <v>112</v>
      </c>
      <c r="B243">
        <v>8</v>
      </c>
      <c r="C243">
        <v>4</v>
      </c>
      <c r="D243" t="s">
        <v>113</v>
      </c>
      <c r="E243" s="1">
        <v>41974.681331018517</v>
      </c>
    </row>
    <row r="244" spans="1:5" x14ac:dyDescent="0.25">
      <c r="A244" t="s">
        <v>233</v>
      </c>
      <c r="B244">
        <v>4</v>
      </c>
      <c r="C244">
        <v>2</v>
      </c>
      <c r="D244" t="s">
        <v>113</v>
      </c>
      <c r="E244" s="1">
        <v>41974.680856481478</v>
      </c>
    </row>
    <row r="245" spans="1:5" x14ac:dyDescent="0.25">
      <c r="A245" t="s">
        <v>102</v>
      </c>
      <c r="B245">
        <v>12.3</v>
      </c>
      <c r="C245">
        <v>10</v>
      </c>
      <c r="D245" t="s">
        <v>167</v>
      </c>
      <c r="E245" s="1">
        <v>41987.589930555558</v>
      </c>
    </row>
    <row r="246" spans="1:5" x14ac:dyDescent="0.25">
      <c r="A246" t="s">
        <v>102</v>
      </c>
      <c r="B246">
        <v>10.5</v>
      </c>
      <c r="C246">
        <v>6</v>
      </c>
      <c r="D246" t="s">
        <v>167</v>
      </c>
      <c r="E246" s="1">
        <v>41977.68917824074</v>
      </c>
    </row>
    <row r="247" spans="1:5" x14ac:dyDescent="0.25">
      <c r="A247" t="s">
        <v>182</v>
      </c>
      <c r="B247">
        <v>57.3</v>
      </c>
      <c r="C247">
        <v>16</v>
      </c>
      <c r="D247" t="s">
        <v>183</v>
      </c>
      <c r="E247" s="1">
        <v>41982.470949074072</v>
      </c>
    </row>
    <row r="248" spans="1:5" x14ac:dyDescent="0.25">
      <c r="A248" t="s">
        <v>59</v>
      </c>
      <c r="B248">
        <v>13.5</v>
      </c>
      <c r="C248">
        <v>8</v>
      </c>
      <c r="D248" t="s">
        <v>60</v>
      </c>
      <c r="E248" s="1">
        <v>41994.859363425923</v>
      </c>
    </row>
    <row r="249" spans="1:5" x14ac:dyDescent="0.25">
      <c r="A249" t="s">
        <v>59</v>
      </c>
      <c r="B249">
        <v>9.6</v>
      </c>
      <c r="C249">
        <v>3</v>
      </c>
      <c r="D249" t="s">
        <v>60</v>
      </c>
      <c r="E249" s="1">
        <v>41987.862858796296</v>
      </c>
    </row>
    <row r="250" spans="1:5" x14ac:dyDescent="0.25">
      <c r="A250" t="s">
        <v>59</v>
      </c>
      <c r="B250">
        <v>18</v>
      </c>
      <c r="C250">
        <v>5</v>
      </c>
      <c r="D250" t="s">
        <v>60</v>
      </c>
      <c r="E250" s="1">
        <v>41980.695555555554</v>
      </c>
    </row>
    <row r="251" spans="1:5" x14ac:dyDescent="0.25">
      <c r="A251" t="s">
        <v>135</v>
      </c>
      <c r="B251">
        <v>4.8</v>
      </c>
      <c r="C251">
        <v>8</v>
      </c>
      <c r="D251" t="s">
        <v>136</v>
      </c>
      <c r="E251" s="1">
        <v>41987.884479166663</v>
      </c>
    </row>
    <row r="252" spans="1:5" x14ac:dyDescent="0.25">
      <c r="A252" t="s">
        <v>228</v>
      </c>
      <c r="B252">
        <v>4.8</v>
      </c>
      <c r="C252">
        <v>8</v>
      </c>
      <c r="D252" t="s">
        <v>136</v>
      </c>
      <c r="E252" s="1">
        <v>41978.542233796295</v>
      </c>
    </row>
    <row r="253" spans="1:5" x14ac:dyDescent="0.25">
      <c r="A253" t="s">
        <v>67</v>
      </c>
      <c r="B253">
        <v>151.80000000000001</v>
      </c>
      <c r="C253">
        <v>16</v>
      </c>
      <c r="D253" t="s">
        <v>68</v>
      </c>
      <c r="E253" s="1">
        <v>41994.778217592589</v>
      </c>
    </row>
    <row r="254" spans="1:5" x14ac:dyDescent="0.25">
      <c r="A254" t="s">
        <v>67</v>
      </c>
      <c r="B254">
        <v>204.18</v>
      </c>
      <c r="C254">
        <v>27</v>
      </c>
      <c r="D254" t="s">
        <v>68</v>
      </c>
      <c r="E254" s="1">
        <v>41987.618738425925</v>
      </c>
    </row>
    <row r="255" spans="1:5" x14ac:dyDescent="0.25">
      <c r="A255" t="s">
        <v>67</v>
      </c>
      <c r="B255">
        <v>156</v>
      </c>
      <c r="C255">
        <v>18</v>
      </c>
      <c r="D255" t="s">
        <v>68</v>
      </c>
      <c r="E255" s="1">
        <v>41980.021215277775</v>
      </c>
    </row>
    <row r="256" spans="1:5" x14ac:dyDescent="0.25">
      <c r="A256" t="s">
        <v>107</v>
      </c>
      <c r="B256">
        <v>30</v>
      </c>
      <c r="C256">
        <v>5</v>
      </c>
      <c r="D256" t="s">
        <v>120</v>
      </c>
      <c r="E256" s="1">
        <v>41988.347638888888</v>
      </c>
    </row>
    <row r="257" spans="1:5" x14ac:dyDescent="0.25">
      <c r="A257" t="s">
        <v>107</v>
      </c>
      <c r="B257">
        <v>40</v>
      </c>
      <c r="C257">
        <v>10</v>
      </c>
      <c r="D257" t="s">
        <v>120</v>
      </c>
      <c r="E257" s="1">
        <v>41981.388090277775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zoomScale="120" zoomScaleNormal="120" workbookViewId="0">
      <selection activeCell="G11" sqref="G11"/>
    </sheetView>
  </sheetViews>
  <sheetFormatPr defaultRowHeight="15" x14ac:dyDescent="0.25"/>
  <cols>
    <col min="1" max="1" width="12.85546875" bestFit="1" customWidth="1"/>
    <col min="2" max="2" width="15.28515625" bestFit="1" customWidth="1"/>
    <col min="3" max="3" width="24.5703125" customWidth="1"/>
    <col min="4" max="4" width="14.5703125" customWidth="1"/>
    <col min="6" max="6" width="17" customWidth="1"/>
  </cols>
  <sheetData>
    <row r="1" spans="1:7" x14ac:dyDescent="0.25">
      <c r="A1" t="s">
        <v>242</v>
      </c>
      <c r="B1" t="s">
        <v>241</v>
      </c>
      <c r="C1" t="s">
        <v>245</v>
      </c>
      <c r="D1" t="s">
        <v>246</v>
      </c>
      <c r="F1" s="4" t="s">
        <v>247</v>
      </c>
      <c r="G1" s="3">
        <v>117</v>
      </c>
    </row>
    <row r="2" spans="1:7" x14ac:dyDescent="0.25">
      <c r="A2" t="s">
        <v>13</v>
      </c>
      <c r="B2" t="s">
        <v>14</v>
      </c>
      <c r="C2">
        <v>567.9</v>
      </c>
      <c r="D2">
        <v>108</v>
      </c>
      <c r="F2" s="2" t="s">
        <v>248</v>
      </c>
      <c r="G2">
        <f>SUM(C2:C118)</f>
        <v>9230.0600000000013</v>
      </c>
    </row>
    <row r="3" spans="1:7" x14ac:dyDescent="0.25">
      <c r="A3" t="s">
        <v>67</v>
      </c>
      <c r="B3" t="s">
        <v>68</v>
      </c>
      <c r="C3">
        <f>151.8+204.18+156</f>
        <v>511.98</v>
      </c>
      <c r="D3">
        <f>16+27+18</f>
        <v>61</v>
      </c>
      <c r="F3" s="2" t="s">
        <v>249</v>
      </c>
      <c r="G3">
        <f>SUM(D2:D118)</f>
        <v>3199</v>
      </c>
    </row>
    <row r="4" spans="1:7" x14ac:dyDescent="0.25">
      <c r="A4" t="s">
        <v>49</v>
      </c>
      <c r="B4" t="s">
        <v>12</v>
      </c>
      <c r="C4">
        <f>185+210+30</f>
        <v>425</v>
      </c>
      <c r="D4">
        <f>9+13+6</f>
        <v>28</v>
      </c>
    </row>
    <row r="5" spans="1:7" x14ac:dyDescent="0.25">
      <c r="A5" t="s">
        <v>69</v>
      </c>
      <c r="B5" t="s">
        <v>70</v>
      </c>
      <c r="C5">
        <f>72+135+71</f>
        <v>278</v>
      </c>
      <c r="D5">
        <f>4+4+3</f>
        <v>11</v>
      </c>
    </row>
    <row r="6" spans="1:7" x14ac:dyDescent="0.25">
      <c r="A6" t="s">
        <v>15</v>
      </c>
      <c r="B6" t="s">
        <v>51</v>
      </c>
      <c r="C6">
        <f>80+82+70</f>
        <v>232</v>
      </c>
      <c r="D6">
        <f>9+10+8</f>
        <v>27</v>
      </c>
    </row>
    <row r="7" spans="1:7" x14ac:dyDescent="0.25">
      <c r="A7" t="s">
        <v>71</v>
      </c>
      <c r="B7" t="s">
        <v>73</v>
      </c>
      <c r="C7">
        <f>67+82+78</f>
        <v>227</v>
      </c>
      <c r="D7">
        <f>25+26+25</f>
        <v>76</v>
      </c>
    </row>
    <row r="8" spans="1:7" x14ac:dyDescent="0.25">
      <c r="A8" t="s">
        <v>53</v>
      </c>
      <c r="B8" t="s">
        <v>54</v>
      </c>
      <c r="C8">
        <f>65+70+70</f>
        <v>205</v>
      </c>
      <c r="D8">
        <f>13+15+20</f>
        <v>48</v>
      </c>
    </row>
    <row r="9" spans="1:7" x14ac:dyDescent="0.25">
      <c r="A9" t="s">
        <v>45</v>
      </c>
      <c r="B9" t="s">
        <v>46</v>
      </c>
      <c r="C9">
        <f>54+51.3+85.9</f>
        <v>191.2</v>
      </c>
      <c r="D9">
        <f>18+14+19</f>
        <v>51</v>
      </c>
    </row>
    <row r="10" spans="1:7" x14ac:dyDescent="0.25">
      <c r="A10" t="s">
        <v>148</v>
      </c>
      <c r="B10" t="s">
        <v>149</v>
      </c>
      <c r="C10">
        <f>105.7+55.9</f>
        <v>161.6</v>
      </c>
      <c r="D10">
        <f>18+18</f>
        <v>36</v>
      </c>
    </row>
    <row r="11" spans="1:7" x14ac:dyDescent="0.25">
      <c r="A11" t="s">
        <v>27</v>
      </c>
      <c r="B11" t="s">
        <v>28</v>
      </c>
      <c r="C11">
        <f>40.2+40.2+67</f>
        <v>147.4</v>
      </c>
      <c r="D11">
        <f>6+6+10</f>
        <v>22</v>
      </c>
    </row>
    <row r="12" spans="1:7" x14ac:dyDescent="0.25">
      <c r="A12" t="s">
        <v>35</v>
      </c>
      <c r="B12" t="s">
        <v>36</v>
      </c>
      <c r="C12">
        <f>32+45+64</f>
        <v>141</v>
      </c>
      <c r="D12">
        <f>4+5+4</f>
        <v>13</v>
      </c>
    </row>
    <row r="13" spans="1:7" x14ac:dyDescent="0.25">
      <c r="A13" t="s">
        <v>107</v>
      </c>
      <c r="B13" t="s">
        <v>108</v>
      </c>
      <c r="C13">
        <f>47+50+42</f>
        <v>139</v>
      </c>
      <c r="D13">
        <f>14+12+10</f>
        <v>36</v>
      </c>
    </row>
    <row r="14" spans="1:7" x14ac:dyDescent="0.25">
      <c r="A14" t="s">
        <v>7</v>
      </c>
      <c r="B14" t="s">
        <v>74</v>
      </c>
      <c r="C14">
        <f>75+20+35</f>
        <v>130</v>
      </c>
      <c r="D14">
        <f>15+6+10</f>
        <v>31</v>
      </c>
    </row>
    <row r="15" spans="1:7" x14ac:dyDescent="0.25">
      <c r="A15" t="s">
        <v>77</v>
      </c>
      <c r="B15" t="s">
        <v>78</v>
      </c>
      <c r="C15">
        <f>40+50+37</f>
        <v>127</v>
      </c>
      <c r="D15">
        <f>10+11+10</f>
        <v>31</v>
      </c>
    </row>
    <row r="16" spans="1:7" x14ac:dyDescent="0.25">
      <c r="A16" t="s">
        <v>21</v>
      </c>
      <c r="B16" t="s">
        <v>125</v>
      </c>
      <c r="C16">
        <f>54+72</f>
        <v>126</v>
      </c>
      <c r="D16">
        <f>6+8</f>
        <v>14</v>
      </c>
    </row>
    <row r="17" spans="1:4" x14ac:dyDescent="0.25">
      <c r="A17" t="s">
        <v>33</v>
      </c>
      <c r="B17" t="s">
        <v>34</v>
      </c>
      <c r="C17">
        <f>32+52+36</f>
        <v>120</v>
      </c>
      <c r="D17">
        <f>14+5+3</f>
        <v>22</v>
      </c>
    </row>
    <row r="18" spans="1:4" x14ac:dyDescent="0.25">
      <c r="A18" t="s">
        <v>25</v>
      </c>
      <c r="B18" t="s">
        <v>26</v>
      </c>
      <c r="C18">
        <f>51+68</f>
        <v>119</v>
      </c>
      <c r="D18">
        <f>13+23</f>
        <v>36</v>
      </c>
    </row>
    <row r="19" spans="1:4" x14ac:dyDescent="0.25">
      <c r="A19" t="s">
        <v>110</v>
      </c>
      <c r="B19" t="s">
        <v>235</v>
      </c>
      <c r="C19">
        <f>36+27+54</f>
        <v>117</v>
      </c>
      <c r="D19">
        <f>4+3+9</f>
        <v>16</v>
      </c>
    </row>
    <row r="20" spans="1:4" x14ac:dyDescent="0.25">
      <c r="A20" t="s">
        <v>79</v>
      </c>
      <c r="B20" t="s">
        <v>80</v>
      </c>
      <c r="C20">
        <f>37.4+45.3+31.1</f>
        <v>113.79999999999998</v>
      </c>
      <c r="D20">
        <f>15+17+14</f>
        <v>46</v>
      </c>
    </row>
    <row r="21" spans="1:4" x14ac:dyDescent="0.25">
      <c r="A21" t="s">
        <v>88</v>
      </c>
      <c r="B21" t="s">
        <v>89</v>
      </c>
      <c r="C21">
        <f>31.5+40.5+40.5</f>
        <v>112.5</v>
      </c>
      <c r="D21">
        <f>7+9+9</f>
        <v>25</v>
      </c>
    </row>
    <row r="22" spans="1:4" x14ac:dyDescent="0.25">
      <c r="A22" t="s">
        <v>37</v>
      </c>
      <c r="B22" t="s">
        <v>38</v>
      </c>
      <c r="C22">
        <f>40+30+40</f>
        <v>110</v>
      </c>
      <c r="D22">
        <f>20+24+20</f>
        <v>64</v>
      </c>
    </row>
    <row r="23" spans="1:4" x14ac:dyDescent="0.25">
      <c r="A23" t="s">
        <v>47</v>
      </c>
      <c r="B23" t="s">
        <v>48</v>
      </c>
      <c r="C23">
        <f>66+25+15</f>
        <v>106</v>
      </c>
      <c r="D23">
        <f>33+12+9</f>
        <v>54</v>
      </c>
    </row>
    <row r="24" spans="1:4" x14ac:dyDescent="0.25">
      <c r="A24" t="s">
        <v>88</v>
      </c>
      <c r="B24" t="s">
        <v>109</v>
      </c>
      <c r="C24">
        <f>36.8+21+45.4</f>
        <v>103.19999999999999</v>
      </c>
      <c r="D24">
        <f>16+10+22</f>
        <v>48</v>
      </c>
    </row>
    <row r="25" spans="1:4" x14ac:dyDescent="0.25">
      <c r="A25" t="s">
        <v>174</v>
      </c>
      <c r="B25" t="s">
        <v>175</v>
      </c>
      <c r="C25">
        <f>40+43+20</f>
        <v>103</v>
      </c>
      <c r="D25">
        <f>14+14+8</f>
        <v>36</v>
      </c>
    </row>
    <row r="26" spans="1:4" x14ac:dyDescent="0.25">
      <c r="A26" t="s">
        <v>39</v>
      </c>
      <c r="B26" t="s">
        <v>40</v>
      </c>
      <c r="C26">
        <f>6+81.5+13</f>
        <v>100.5</v>
      </c>
      <c r="D26">
        <f>25+14+7</f>
        <v>46</v>
      </c>
    </row>
    <row r="27" spans="1:4" x14ac:dyDescent="0.25">
      <c r="A27" t="s">
        <v>83</v>
      </c>
      <c r="B27" t="s">
        <v>82</v>
      </c>
      <c r="C27">
        <f>32+32+32</f>
        <v>96</v>
      </c>
      <c r="D27">
        <f>10+10+10</f>
        <v>30</v>
      </c>
    </row>
    <row r="28" spans="1:4" x14ac:dyDescent="0.25">
      <c r="A28" t="s">
        <v>21</v>
      </c>
      <c r="B28" t="s">
        <v>22</v>
      </c>
      <c r="C28">
        <f>25+27+43</f>
        <v>95</v>
      </c>
      <c r="D28">
        <f>14+15+14</f>
        <v>43</v>
      </c>
    </row>
    <row r="29" spans="1:4" x14ac:dyDescent="0.25">
      <c r="A29" t="s">
        <v>119</v>
      </c>
      <c r="B29" t="s">
        <v>80</v>
      </c>
      <c r="C29">
        <f>35+25+35</f>
        <v>95</v>
      </c>
      <c r="D29">
        <f>10+8+15</f>
        <v>33</v>
      </c>
    </row>
    <row r="30" spans="1:4" x14ac:dyDescent="0.25">
      <c r="A30" t="s">
        <v>19</v>
      </c>
      <c r="B30" t="s">
        <v>20</v>
      </c>
      <c r="C30">
        <f>28+31.5+34.8</f>
        <v>94.3</v>
      </c>
      <c r="D30">
        <f>10+14+16</f>
        <v>40</v>
      </c>
    </row>
    <row r="31" spans="1:4" x14ac:dyDescent="0.25">
      <c r="A31" t="s">
        <v>15</v>
      </c>
      <c r="B31" t="s">
        <v>16</v>
      </c>
      <c r="C31">
        <f>26+26+42</f>
        <v>94</v>
      </c>
      <c r="D31">
        <f>10+10+12</f>
        <v>32</v>
      </c>
    </row>
    <row r="32" spans="1:4" x14ac:dyDescent="0.25">
      <c r="A32" t="s">
        <v>107</v>
      </c>
      <c r="B32" t="s">
        <v>120</v>
      </c>
      <c r="C32">
        <f>30+40+24</f>
        <v>94</v>
      </c>
      <c r="D32">
        <f>5+10+11</f>
        <v>26</v>
      </c>
    </row>
    <row r="33" spans="1:4" x14ac:dyDescent="0.25">
      <c r="A33" t="s">
        <v>17</v>
      </c>
      <c r="B33" t="s">
        <v>18</v>
      </c>
      <c r="C33">
        <f>13+48+31</f>
        <v>92</v>
      </c>
      <c r="D33">
        <f>1+4+4</f>
        <v>9</v>
      </c>
    </row>
    <row r="34" spans="1:4" x14ac:dyDescent="0.25">
      <c r="A34" t="s">
        <v>31</v>
      </c>
      <c r="B34" t="s">
        <v>32</v>
      </c>
      <c r="C34">
        <f>30+30+30</f>
        <v>90</v>
      </c>
      <c r="D34">
        <f>5+5+5</f>
        <v>15</v>
      </c>
    </row>
    <row r="35" spans="1:4" x14ac:dyDescent="0.25">
      <c r="A35" t="s">
        <v>104</v>
      </c>
      <c r="B35" t="s">
        <v>105</v>
      </c>
      <c r="C35">
        <f>45.11+44.3</f>
        <v>89.41</v>
      </c>
      <c r="D35">
        <f>6+6</f>
        <v>12</v>
      </c>
    </row>
    <row r="36" spans="1:4" x14ac:dyDescent="0.25">
      <c r="A36" t="s">
        <v>172</v>
      </c>
      <c r="B36" t="s">
        <v>173</v>
      </c>
      <c r="C36">
        <f>33.6+24+28.8</f>
        <v>86.4</v>
      </c>
      <c r="D36">
        <f>14+10+11</f>
        <v>35</v>
      </c>
    </row>
    <row r="37" spans="1:4" x14ac:dyDescent="0.25">
      <c r="A37" t="s">
        <v>81</v>
      </c>
      <c r="B37" t="s">
        <v>82</v>
      </c>
      <c r="C37">
        <f>25.6+32+26.24</f>
        <v>83.84</v>
      </c>
      <c r="D37">
        <f>8+10+8</f>
        <v>26</v>
      </c>
    </row>
    <row r="38" spans="1:4" x14ac:dyDescent="0.25">
      <c r="A38" t="s">
        <v>138</v>
      </c>
      <c r="B38" t="s">
        <v>139</v>
      </c>
      <c r="C38">
        <f>36+45.5</f>
        <v>81.5</v>
      </c>
      <c r="D38">
        <f>15+13</f>
        <v>28</v>
      </c>
    </row>
    <row r="39" spans="1:4" x14ac:dyDescent="0.25">
      <c r="A39" t="s">
        <v>49</v>
      </c>
      <c r="B39" t="s">
        <v>50</v>
      </c>
      <c r="C39">
        <f>32+18+31</f>
        <v>81</v>
      </c>
      <c r="D39">
        <f>6+8+12</f>
        <v>26</v>
      </c>
    </row>
    <row r="40" spans="1:4" x14ac:dyDescent="0.25">
      <c r="A40" t="s">
        <v>131</v>
      </c>
      <c r="B40" t="s">
        <v>132</v>
      </c>
      <c r="C40">
        <f>40.3+40.3</f>
        <v>80.599999999999994</v>
      </c>
      <c r="D40">
        <f>12+12</f>
        <v>24</v>
      </c>
    </row>
    <row r="41" spans="1:4" x14ac:dyDescent="0.25">
      <c r="A41" t="s">
        <v>31</v>
      </c>
      <c r="B41" t="s">
        <v>140</v>
      </c>
      <c r="C41">
        <f>39.1+41.1</f>
        <v>80.2</v>
      </c>
      <c r="D41">
        <f>7+8</f>
        <v>15</v>
      </c>
    </row>
    <row r="42" spans="1:4" x14ac:dyDescent="0.25">
      <c r="A42" t="s">
        <v>41</v>
      </c>
      <c r="B42" t="s">
        <v>42</v>
      </c>
      <c r="C42">
        <f>32+24+24</f>
        <v>80</v>
      </c>
      <c r="D42">
        <f>6+7+6</f>
        <v>19</v>
      </c>
    </row>
    <row r="43" spans="1:4" x14ac:dyDescent="0.25">
      <c r="A43" t="s">
        <v>96</v>
      </c>
      <c r="B43" t="s">
        <v>97</v>
      </c>
      <c r="C43">
        <f>31+21+25</f>
        <v>77</v>
      </c>
      <c r="D43">
        <f>28+22+16</f>
        <v>66</v>
      </c>
    </row>
    <row r="44" spans="1:4" x14ac:dyDescent="0.25">
      <c r="A44" t="s">
        <v>63</v>
      </c>
      <c r="B44" t="s">
        <v>64</v>
      </c>
      <c r="C44">
        <f>16+26+35</f>
        <v>77</v>
      </c>
      <c r="D44">
        <f>6+14+13</f>
        <v>33</v>
      </c>
    </row>
    <row r="45" spans="1:4" x14ac:dyDescent="0.25">
      <c r="A45" t="s">
        <v>240</v>
      </c>
      <c r="B45" t="s">
        <v>113</v>
      </c>
      <c r="C45">
        <f>22+26+28</f>
        <v>76</v>
      </c>
      <c r="D45">
        <f>11+16+14</f>
        <v>41</v>
      </c>
    </row>
    <row r="46" spans="1:4" x14ac:dyDescent="0.25">
      <c r="A46" t="s">
        <v>123</v>
      </c>
      <c r="B46" t="s">
        <v>124</v>
      </c>
      <c r="C46">
        <f>21+24.5+28</f>
        <v>73.5</v>
      </c>
      <c r="D46">
        <f>6+7+8</f>
        <v>21</v>
      </c>
    </row>
    <row r="47" spans="1:4" x14ac:dyDescent="0.25">
      <c r="A47" t="s">
        <v>129</v>
      </c>
      <c r="B47" t="s">
        <v>130</v>
      </c>
      <c r="C47">
        <f>34+13+25</f>
        <v>72</v>
      </c>
      <c r="D47">
        <f>16+15+15</f>
        <v>46</v>
      </c>
    </row>
    <row r="48" spans="1:4" x14ac:dyDescent="0.25">
      <c r="A48" t="s">
        <v>84</v>
      </c>
      <c r="B48" t="s">
        <v>85</v>
      </c>
      <c r="C48">
        <f>24+24+24</f>
        <v>72</v>
      </c>
      <c r="D48">
        <f>6+9+3</f>
        <v>18</v>
      </c>
    </row>
    <row r="49" spans="1:4" x14ac:dyDescent="0.25">
      <c r="A49" t="s">
        <v>237</v>
      </c>
      <c r="B49" t="s">
        <v>236</v>
      </c>
      <c r="C49">
        <f>35+35</f>
        <v>70</v>
      </c>
      <c r="D49">
        <f>14+7</f>
        <v>21</v>
      </c>
    </row>
    <row r="50" spans="1:4" x14ac:dyDescent="0.25">
      <c r="A50" t="s">
        <v>94</v>
      </c>
      <c r="B50" t="s">
        <v>234</v>
      </c>
      <c r="C50">
        <v>69</v>
      </c>
      <c r="D50">
        <v>42</v>
      </c>
    </row>
    <row r="51" spans="1:4" x14ac:dyDescent="0.25">
      <c r="A51" t="s">
        <v>193</v>
      </c>
      <c r="B51" t="s">
        <v>34</v>
      </c>
      <c r="C51">
        <f>20+24+23</f>
        <v>67</v>
      </c>
      <c r="D51">
        <f>10+12+11</f>
        <v>33</v>
      </c>
    </row>
    <row r="52" spans="1:4" x14ac:dyDescent="0.25">
      <c r="A52" t="s">
        <v>152</v>
      </c>
      <c r="B52" t="s">
        <v>153</v>
      </c>
      <c r="C52">
        <f>29+18+20</f>
        <v>67</v>
      </c>
      <c r="D52">
        <f>5+5+5</f>
        <v>15</v>
      </c>
    </row>
    <row r="53" spans="1:4" x14ac:dyDescent="0.25">
      <c r="A53" t="s">
        <v>158</v>
      </c>
      <c r="B53" t="s">
        <v>159</v>
      </c>
      <c r="C53">
        <f>42.7+24</f>
        <v>66.7</v>
      </c>
      <c r="D53">
        <f>6+4</f>
        <v>10</v>
      </c>
    </row>
    <row r="54" spans="1:4" x14ac:dyDescent="0.25">
      <c r="A54" t="s">
        <v>191</v>
      </c>
      <c r="B54" t="s">
        <v>192</v>
      </c>
      <c r="C54">
        <v>65.8</v>
      </c>
      <c r="D54">
        <v>30</v>
      </c>
    </row>
    <row r="55" spans="1:4" x14ac:dyDescent="0.25">
      <c r="A55" t="s">
        <v>11</v>
      </c>
      <c r="B55" t="s">
        <v>12</v>
      </c>
      <c r="C55">
        <f>20+15+30</f>
        <v>65</v>
      </c>
      <c r="D55">
        <f>10+8+16</f>
        <v>34</v>
      </c>
    </row>
    <row r="56" spans="1:4" x14ac:dyDescent="0.25">
      <c r="A56" t="s">
        <v>133</v>
      </c>
      <c r="B56" t="s">
        <v>134</v>
      </c>
      <c r="C56">
        <f>44.8+14+6</f>
        <v>64.8</v>
      </c>
      <c r="D56">
        <f>7+4+6</f>
        <v>17</v>
      </c>
    </row>
    <row r="57" spans="1:4" x14ac:dyDescent="0.25">
      <c r="A57" t="s">
        <v>170</v>
      </c>
      <c r="B57" t="s">
        <v>171</v>
      </c>
      <c r="C57">
        <f>30+34.2</f>
        <v>64.2</v>
      </c>
      <c r="D57">
        <f>18+22</f>
        <v>40</v>
      </c>
    </row>
    <row r="58" spans="1:4" x14ac:dyDescent="0.25">
      <c r="A58" t="s">
        <v>15</v>
      </c>
      <c r="B58" t="s">
        <v>52</v>
      </c>
      <c r="C58">
        <f>15+24+25</f>
        <v>64</v>
      </c>
      <c r="D58">
        <f>10+25+24</f>
        <v>59</v>
      </c>
    </row>
    <row r="59" spans="1:4" x14ac:dyDescent="0.25">
      <c r="A59" t="s">
        <v>7</v>
      </c>
      <c r="B59" t="s">
        <v>8</v>
      </c>
      <c r="C59">
        <f>25+21+18</f>
        <v>64</v>
      </c>
      <c r="D59">
        <f>16+17+14</f>
        <v>47</v>
      </c>
    </row>
    <row r="60" spans="1:4" x14ac:dyDescent="0.25">
      <c r="A60" t="s">
        <v>145</v>
      </c>
      <c r="B60" t="s">
        <v>146</v>
      </c>
      <c r="C60">
        <f>20+20+20</f>
        <v>60</v>
      </c>
      <c r="D60">
        <f>5+5+5</f>
        <v>15</v>
      </c>
    </row>
    <row r="61" spans="1:4" x14ac:dyDescent="0.25">
      <c r="A61" t="s">
        <v>61</v>
      </c>
      <c r="B61" t="s">
        <v>62</v>
      </c>
      <c r="C61">
        <f>9+25+25</f>
        <v>59</v>
      </c>
      <c r="D61">
        <f>6+15+15</f>
        <v>36</v>
      </c>
    </row>
    <row r="62" spans="1:4" x14ac:dyDescent="0.25">
      <c r="A62" t="s">
        <v>92</v>
      </c>
      <c r="B62" t="s">
        <v>93</v>
      </c>
      <c r="C62">
        <f>22.3+28.2+8.1</f>
        <v>58.6</v>
      </c>
      <c r="D62">
        <f>49+49+20</f>
        <v>118</v>
      </c>
    </row>
    <row r="63" spans="1:4" x14ac:dyDescent="0.25">
      <c r="A63" t="s">
        <v>182</v>
      </c>
      <c r="B63" t="s">
        <v>183</v>
      </c>
      <c r="C63">
        <v>57.3</v>
      </c>
      <c r="D63">
        <v>16</v>
      </c>
    </row>
    <row r="64" spans="1:4" x14ac:dyDescent="0.25">
      <c r="A64" t="s">
        <v>168</v>
      </c>
      <c r="B64" t="s">
        <v>169</v>
      </c>
      <c r="C64">
        <f>30+25</f>
        <v>55</v>
      </c>
      <c r="D64">
        <f>12+15</f>
        <v>27</v>
      </c>
    </row>
    <row r="65" spans="1:4" x14ac:dyDescent="0.25">
      <c r="A65" t="s">
        <v>86</v>
      </c>
      <c r="B65" t="s">
        <v>87</v>
      </c>
      <c r="C65">
        <f>15.82+20.48+17.95</f>
        <v>54.25</v>
      </c>
      <c r="D65">
        <f>16+22+18</f>
        <v>56</v>
      </c>
    </row>
    <row r="66" spans="1:4" x14ac:dyDescent="0.25">
      <c r="A66" t="s">
        <v>100</v>
      </c>
      <c r="B66" t="s">
        <v>101</v>
      </c>
      <c r="C66">
        <f>21+22+11</f>
        <v>54</v>
      </c>
      <c r="D66">
        <f>15+16+8</f>
        <v>39</v>
      </c>
    </row>
    <row r="67" spans="1:4" x14ac:dyDescent="0.25">
      <c r="A67" t="s">
        <v>102</v>
      </c>
      <c r="B67" t="s">
        <v>197</v>
      </c>
      <c r="C67">
        <v>53.68</v>
      </c>
      <c r="D67">
        <v>9</v>
      </c>
    </row>
    <row r="68" spans="1:4" x14ac:dyDescent="0.25">
      <c r="A68" t="s">
        <v>23</v>
      </c>
      <c r="B68" t="s">
        <v>24</v>
      </c>
      <c r="C68">
        <f>25+6+20</f>
        <v>51</v>
      </c>
      <c r="D68">
        <f>10+6+10</f>
        <v>26</v>
      </c>
    </row>
    <row r="69" spans="1:4" x14ac:dyDescent="0.25">
      <c r="A69" t="s">
        <v>137</v>
      </c>
      <c r="B69" t="s">
        <v>34</v>
      </c>
      <c r="C69">
        <f>19.7+31.2</f>
        <v>50.9</v>
      </c>
      <c r="D69">
        <f>7+8</f>
        <v>15</v>
      </c>
    </row>
    <row r="70" spans="1:4" x14ac:dyDescent="0.25">
      <c r="A70" t="s">
        <v>98</v>
      </c>
      <c r="B70" t="s">
        <v>99</v>
      </c>
      <c r="C70">
        <f>40+10</f>
        <v>50</v>
      </c>
      <c r="D70">
        <f>10+3</f>
        <v>13</v>
      </c>
    </row>
    <row r="71" spans="1:4" x14ac:dyDescent="0.25">
      <c r="A71" t="s">
        <v>106</v>
      </c>
      <c r="B71" t="s">
        <v>12</v>
      </c>
      <c r="C71">
        <f>26+23</f>
        <v>49</v>
      </c>
      <c r="D71">
        <f>12+5</f>
        <v>17</v>
      </c>
    </row>
    <row r="72" spans="1:4" x14ac:dyDescent="0.25">
      <c r="A72" t="s">
        <v>163</v>
      </c>
      <c r="B72" t="s">
        <v>164</v>
      </c>
      <c r="C72">
        <f>21.5+27.4</f>
        <v>48.9</v>
      </c>
      <c r="D72">
        <f>21+17</f>
        <v>38</v>
      </c>
    </row>
    <row r="73" spans="1:4" x14ac:dyDescent="0.25">
      <c r="A73" t="s">
        <v>135</v>
      </c>
      <c r="B73" t="s">
        <v>160</v>
      </c>
      <c r="C73">
        <f>24.1+23.4</f>
        <v>47.5</v>
      </c>
      <c r="D73">
        <f>27+30</f>
        <v>57</v>
      </c>
    </row>
    <row r="74" spans="1:4" x14ac:dyDescent="0.25">
      <c r="A74" t="s">
        <v>57</v>
      </c>
      <c r="B74" t="s">
        <v>58</v>
      </c>
      <c r="C74">
        <f>17+15+14</f>
        <v>46</v>
      </c>
      <c r="D74">
        <f>15+14+14</f>
        <v>43</v>
      </c>
    </row>
    <row r="75" spans="1:4" x14ac:dyDescent="0.25">
      <c r="A75" t="s">
        <v>150</v>
      </c>
      <c r="B75" t="s">
        <v>151</v>
      </c>
      <c r="C75">
        <f>30+14</f>
        <v>44</v>
      </c>
      <c r="D75">
        <f>22+16</f>
        <v>38</v>
      </c>
    </row>
    <row r="76" spans="1:4" x14ac:dyDescent="0.25">
      <c r="A76" t="s">
        <v>165</v>
      </c>
      <c r="B76" t="s">
        <v>166</v>
      </c>
      <c r="C76">
        <f>22+21</f>
        <v>43</v>
      </c>
      <c r="D76">
        <f>16+16</f>
        <v>32</v>
      </c>
    </row>
    <row r="77" spans="1:4" x14ac:dyDescent="0.25">
      <c r="A77" t="s">
        <v>202</v>
      </c>
      <c r="B77" t="s">
        <v>203</v>
      </c>
      <c r="C77">
        <v>43</v>
      </c>
      <c r="D77">
        <v>16</v>
      </c>
    </row>
    <row r="78" spans="1:4" x14ac:dyDescent="0.25">
      <c r="A78" t="s">
        <v>59</v>
      </c>
      <c r="B78" t="s">
        <v>60</v>
      </c>
      <c r="C78">
        <f>13.5+9.6+18</f>
        <v>41.1</v>
      </c>
      <c r="D78">
        <f>8+3+5</f>
        <v>16</v>
      </c>
    </row>
    <row r="79" spans="1:4" x14ac:dyDescent="0.25">
      <c r="A79" t="s">
        <v>29</v>
      </c>
      <c r="B79" t="s">
        <v>30</v>
      </c>
      <c r="C79">
        <f>4.5+18+18</f>
        <v>40.5</v>
      </c>
      <c r="D79">
        <f>2+8+8</f>
        <v>18</v>
      </c>
    </row>
    <row r="80" spans="1:4" x14ac:dyDescent="0.25">
      <c r="A80" t="s">
        <v>117</v>
      </c>
      <c r="B80" t="s">
        <v>118</v>
      </c>
      <c r="C80">
        <f>20+20</f>
        <v>40</v>
      </c>
      <c r="D80">
        <f>10+16</f>
        <v>26</v>
      </c>
    </row>
    <row r="81" spans="1:4" x14ac:dyDescent="0.25">
      <c r="A81" t="s">
        <v>221</v>
      </c>
      <c r="B81" t="s">
        <v>203</v>
      </c>
      <c r="C81">
        <v>40</v>
      </c>
      <c r="D81">
        <v>22</v>
      </c>
    </row>
    <row r="82" spans="1:4" x14ac:dyDescent="0.25">
      <c r="A82" t="s">
        <v>189</v>
      </c>
      <c r="B82" t="s">
        <v>190</v>
      </c>
      <c r="C82">
        <v>40</v>
      </c>
      <c r="D82">
        <v>10</v>
      </c>
    </row>
    <row r="83" spans="1:4" x14ac:dyDescent="0.25">
      <c r="A83" t="s">
        <v>102</v>
      </c>
      <c r="B83" t="s">
        <v>103</v>
      </c>
      <c r="C83">
        <f>20+18</f>
        <v>38</v>
      </c>
      <c r="D83">
        <f>15+10</f>
        <v>25</v>
      </c>
    </row>
    <row r="84" spans="1:4" x14ac:dyDescent="0.25">
      <c r="A84" t="s">
        <v>9</v>
      </c>
      <c r="B84" t="s">
        <v>10</v>
      </c>
      <c r="C84">
        <f>12+14+12</f>
        <v>38</v>
      </c>
      <c r="D84">
        <f>10+6+5</f>
        <v>21</v>
      </c>
    </row>
    <row r="85" spans="1:4" x14ac:dyDescent="0.25">
      <c r="A85" t="s">
        <v>115</v>
      </c>
      <c r="B85" t="s">
        <v>116</v>
      </c>
      <c r="C85">
        <f>19+18</f>
        <v>37</v>
      </c>
      <c r="D85">
        <f>23+12</f>
        <v>35</v>
      </c>
    </row>
    <row r="86" spans="1:4" x14ac:dyDescent="0.25">
      <c r="A86" t="s">
        <v>43</v>
      </c>
      <c r="B86" t="s">
        <v>44</v>
      </c>
      <c r="C86">
        <f>13+12+12</f>
        <v>37</v>
      </c>
      <c r="D86">
        <f>8+8+8</f>
        <v>24</v>
      </c>
    </row>
    <row r="87" spans="1:4" x14ac:dyDescent="0.25">
      <c r="A87" t="s">
        <v>200</v>
      </c>
      <c r="B87" t="s">
        <v>201</v>
      </c>
      <c r="C87">
        <v>36</v>
      </c>
      <c r="D87">
        <v>30</v>
      </c>
    </row>
    <row r="88" spans="1:4" x14ac:dyDescent="0.25">
      <c r="A88" t="s">
        <v>112</v>
      </c>
      <c r="B88" t="s">
        <v>113</v>
      </c>
      <c r="C88">
        <f>10+8+8+10</f>
        <v>36</v>
      </c>
      <c r="D88">
        <f>5+4+4+5</f>
        <v>18</v>
      </c>
    </row>
    <row r="89" spans="1:4" x14ac:dyDescent="0.25">
      <c r="A89" t="s">
        <v>5</v>
      </c>
      <c r="B89" t="s">
        <v>6</v>
      </c>
      <c r="C89">
        <f>10+13.4+12</f>
        <v>35.4</v>
      </c>
      <c r="D89">
        <f>8+11+10</f>
        <v>29</v>
      </c>
    </row>
    <row r="90" spans="1:4" x14ac:dyDescent="0.25">
      <c r="A90" t="s">
        <v>176</v>
      </c>
      <c r="B90" t="s">
        <v>177</v>
      </c>
      <c r="C90">
        <f>19+16</f>
        <v>35</v>
      </c>
      <c r="D90">
        <f>12+8</f>
        <v>20</v>
      </c>
    </row>
    <row r="91" spans="1:4" x14ac:dyDescent="0.25">
      <c r="A91" t="s">
        <v>107</v>
      </c>
      <c r="B91" t="s">
        <v>114</v>
      </c>
      <c r="C91">
        <f>16+17.2</f>
        <v>33.200000000000003</v>
      </c>
      <c r="D91">
        <f>8+10</f>
        <v>18</v>
      </c>
    </row>
    <row r="92" spans="1:4" x14ac:dyDescent="0.25">
      <c r="A92" t="s">
        <v>65</v>
      </c>
      <c r="B92" t="s">
        <v>66</v>
      </c>
      <c r="C92">
        <f>14+14+3</f>
        <v>31</v>
      </c>
      <c r="D92">
        <f>5+5+1</f>
        <v>11</v>
      </c>
    </row>
    <row r="93" spans="1:4" x14ac:dyDescent="0.25">
      <c r="A93" t="s">
        <v>178</v>
      </c>
      <c r="B93" t="s">
        <v>179</v>
      </c>
      <c r="C93">
        <v>30</v>
      </c>
      <c r="D93">
        <v>24</v>
      </c>
    </row>
    <row r="94" spans="1:4" x14ac:dyDescent="0.25">
      <c r="A94" t="s">
        <v>90</v>
      </c>
      <c r="B94" t="s">
        <v>91</v>
      </c>
      <c r="C94">
        <f>12.8+7.5+6.4</f>
        <v>26.700000000000003</v>
      </c>
      <c r="D94">
        <f>2+4+2</f>
        <v>8</v>
      </c>
    </row>
    <row r="95" spans="1:4" x14ac:dyDescent="0.25">
      <c r="A95" t="s">
        <v>198</v>
      </c>
      <c r="B95" t="s">
        <v>199</v>
      </c>
      <c r="C95">
        <v>26.5</v>
      </c>
      <c r="D95">
        <v>23</v>
      </c>
    </row>
    <row r="96" spans="1:4" x14ac:dyDescent="0.25">
      <c r="A96" t="s">
        <v>156</v>
      </c>
      <c r="B96" t="s">
        <v>157</v>
      </c>
      <c r="C96">
        <f>10+6+10</f>
        <v>26</v>
      </c>
      <c r="D96">
        <f>5+3+5</f>
        <v>13</v>
      </c>
    </row>
    <row r="97" spans="1:4" x14ac:dyDescent="0.25">
      <c r="A97" t="s">
        <v>35</v>
      </c>
      <c r="B97" t="s">
        <v>238</v>
      </c>
      <c r="C97">
        <f>16+10</f>
        <v>26</v>
      </c>
      <c r="D97">
        <f>3+2</f>
        <v>5</v>
      </c>
    </row>
    <row r="98" spans="1:4" x14ac:dyDescent="0.25">
      <c r="A98" t="s">
        <v>161</v>
      </c>
      <c r="B98" t="s">
        <v>162</v>
      </c>
      <c r="C98">
        <f>10+10+4</f>
        <v>24</v>
      </c>
      <c r="D98">
        <f>5+5+8</f>
        <v>18</v>
      </c>
    </row>
    <row r="99" spans="1:4" x14ac:dyDescent="0.25">
      <c r="A99" t="s">
        <v>208</v>
      </c>
      <c r="B99" t="s">
        <v>209</v>
      </c>
      <c r="C99">
        <v>24</v>
      </c>
      <c r="D99">
        <v>15</v>
      </c>
    </row>
    <row r="100" spans="1:4" x14ac:dyDescent="0.25">
      <c r="A100" t="s">
        <v>220</v>
      </c>
      <c r="B100" t="s">
        <v>34</v>
      </c>
      <c r="C100">
        <v>24</v>
      </c>
      <c r="D100">
        <v>8</v>
      </c>
    </row>
    <row r="101" spans="1:4" x14ac:dyDescent="0.25">
      <c r="A101" t="s">
        <v>102</v>
      </c>
      <c r="B101" t="s">
        <v>167</v>
      </c>
      <c r="C101">
        <f>12.3+10.5</f>
        <v>22.8</v>
      </c>
      <c r="D101">
        <f>10+6</f>
        <v>16</v>
      </c>
    </row>
    <row r="102" spans="1:4" x14ac:dyDescent="0.25">
      <c r="A102" t="s">
        <v>154</v>
      </c>
      <c r="B102" t="s">
        <v>155</v>
      </c>
      <c r="C102">
        <f>10+12</f>
        <v>22</v>
      </c>
      <c r="D102">
        <f>12+14</f>
        <v>26</v>
      </c>
    </row>
    <row r="103" spans="1:4" x14ac:dyDescent="0.25">
      <c r="A103" t="s">
        <v>222</v>
      </c>
      <c r="B103" t="s">
        <v>38</v>
      </c>
      <c r="C103">
        <v>21</v>
      </c>
      <c r="D103">
        <v>1</v>
      </c>
    </row>
    <row r="104" spans="1:4" x14ac:dyDescent="0.25">
      <c r="A104" t="s">
        <v>239</v>
      </c>
      <c r="B104" t="s">
        <v>103</v>
      </c>
      <c r="C104">
        <v>20.5</v>
      </c>
      <c r="D104">
        <v>13</v>
      </c>
    </row>
    <row r="105" spans="1:4" x14ac:dyDescent="0.25">
      <c r="A105" t="s">
        <v>161</v>
      </c>
      <c r="B105" t="s">
        <v>225</v>
      </c>
      <c r="C105">
        <v>18</v>
      </c>
      <c r="D105">
        <v>6</v>
      </c>
    </row>
    <row r="106" spans="1:4" x14ac:dyDescent="0.25">
      <c r="A106" t="s">
        <v>126</v>
      </c>
      <c r="B106" t="s">
        <v>127</v>
      </c>
      <c r="C106">
        <v>16.7</v>
      </c>
      <c r="D106">
        <v>18</v>
      </c>
    </row>
    <row r="107" spans="1:4" x14ac:dyDescent="0.25">
      <c r="A107" t="s">
        <v>25</v>
      </c>
      <c r="B107" t="s">
        <v>232</v>
      </c>
      <c r="C107">
        <v>15</v>
      </c>
      <c r="D107">
        <v>5</v>
      </c>
    </row>
    <row r="108" spans="1:4" x14ac:dyDescent="0.25">
      <c r="A108" t="s">
        <v>126</v>
      </c>
      <c r="B108" t="s">
        <v>57</v>
      </c>
      <c r="C108">
        <v>13.1</v>
      </c>
      <c r="D108">
        <v>6</v>
      </c>
    </row>
    <row r="109" spans="1:4" x14ac:dyDescent="0.25">
      <c r="A109" t="s">
        <v>211</v>
      </c>
      <c r="B109" t="s">
        <v>212</v>
      </c>
      <c r="C109">
        <v>12</v>
      </c>
      <c r="D109">
        <v>8</v>
      </c>
    </row>
    <row r="110" spans="1:4" x14ac:dyDescent="0.25">
      <c r="A110" t="s">
        <v>230</v>
      </c>
      <c r="B110" t="s">
        <v>231</v>
      </c>
      <c r="C110">
        <v>12</v>
      </c>
      <c r="D110">
        <v>8</v>
      </c>
    </row>
    <row r="111" spans="1:4" x14ac:dyDescent="0.25">
      <c r="A111" t="s">
        <v>206</v>
      </c>
      <c r="B111" t="s">
        <v>207</v>
      </c>
      <c r="C111">
        <v>11.5</v>
      </c>
      <c r="D111">
        <v>18</v>
      </c>
    </row>
    <row r="112" spans="1:4" x14ac:dyDescent="0.25">
      <c r="A112" t="s">
        <v>143</v>
      </c>
      <c r="B112" t="s">
        <v>144</v>
      </c>
      <c r="C112">
        <v>10.5</v>
      </c>
      <c r="D112">
        <v>3</v>
      </c>
    </row>
    <row r="113" spans="1:4" x14ac:dyDescent="0.25">
      <c r="A113" t="s">
        <v>218</v>
      </c>
      <c r="B113" t="s">
        <v>219</v>
      </c>
      <c r="C113">
        <v>10.199999999999999</v>
      </c>
      <c r="D113">
        <v>18</v>
      </c>
    </row>
    <row r="114" spans="1:4" x14ac:dyDescent="0.25">
      <c r="A114" t="s">
        <v>216</v>
      </c>
      <c r="B114" t="s">
        <v>217</v>
      </c>
      <c r="C114">
        <v>10</v>
      </c>
      <c r="D114">
        <v>3</v>
      </c>
    </row>
    <row r="115" spans="1:4" x14ac:dyDescent="0.25">
      <c r="A115" t="s">
        <v>135</v>
      </c>
      <c r="B115" t="s">
        <v>136</v>
      </c>
      <c r="C115">
        <v>9.6</v>
      </c>
      <c r="D115">
        <v>16</v>
      </c>
    </row>
    <row r="116" spans="1:4" x14ac:dyDescent="0.25">
      <c r="A116" t="s">
        <v>228</v>
      </c>
      <c r="B116" t="s">
        <v>136</v>
      </c>
      <c r="C116">
        <v>4.8</v>
      </c>
      <c r="D116">
        <v>8</v>
      </c>
    </row>
    <row r="117" spans="1:4" x14ac:dyDescent="0.25">
      <c r="A117" t="s">
        <v>210</v>
      </c>
      <c r="B117" t="s">
        <v>12</v>
      </c>
      <c r="C117">
        <v>4.5</v>
      </c>
      <c r="D117">
        <v>5</v>
      </c>
    </row>
    <row r="118" spans="1:4" x14ac:dyDescent="0.25">
      <c r="A118" t="s">
        <v>226</v>
      </c>
      <c r="B118" t="s">
        <v>227</v>
      </c>
      <c r="C118">
        <v>2</v>
      </c>
      <c r="D118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workbookViewId="0">
      <selection activeCell="A3" sqref="A3"/>
    </sheetView>
  </sheetViews>
  <sheetFormatPr defaultRowHeight="15" x14ac:dyDescent="0.25"/>
  <cols>
    <col min="1" max="1" width="10.7109375" bestFit="1" customWidth="1"/>
    <col min="2" max="2" width="15.28515625" bestFit="1" customWidth="1"/>
    <col min="3" max="3" width="12.5703125" bestFit="1" customWidth="1"/>
    <col min="4" max="4" width="12" bestFit="1" customWidth="1"/>
  </cols>
  <sheetData>
    <row r="1" spans="1:4" x14ac:dyDescent="0.25">
      <c r="A1" t="s">
        <v>244</v>
      </c>
    </row>
    <row r="2" spans="1:4" x14ac:dyDescent="0.25">
      <c r="A2" s="5" t="s">
        <v>242</v>
      </c>
      <c r="B2" s="6" t="s">
        <v>241</v>
      </c>
      <c r="C2" s="6" t="s">
        <v>245</v>
      </c>
      <c r="D2" s="7" t="s">
        <v>246</v>
      </c>
    </row>
    <row r="3" spans="1:4" x14ac:dyDescent="0.25">
      <c r="A3" s="8" t="s">
        <v>176</v>
      </c>
      <c r="B3" s="9" t="s">
        <v>177</v>
      </c>
      <c r="C3" s="9">
        <f>19+16</f>
        <v>35</v>
      </c>
      <c r="D3" s="10">
        <f>12+8</f>
        <v>20</v>
      </c>
    </row>
    <row r="4" spans="1:4" x14ac:dyDescent="0.25">
      <c r="A4" s="8" t="s">
        <v>158</v>
      </c>
      <c r="B4" s="9" t="s">
        <v>159</v>
      </c>
      <c r="C4" s="9">
        <f>42.7+24</f>
        <v>66.7</v>
      </c>
      <c r="D4" s="10">
        <f>6+4</f>
        <v>10</v>
      </c>
    </row>
    <row r="5" spans="1:4" x14ac:dyDescent="0.25">
      <c r="A5" s="8" t="s">
        <v>202</v>
      </c>
      <c r="B5" s="9" t="s">
        <v>203</v>
      </c>
      <c r="C5" s="9">
        <v>43</v>
      </c>
      <c r="D5" s="10">
        <v>16</v>
      </c>
    </row>
    <row r="6" spans="1:4" x14ac:dyDescent="0.25">
      <c r="A6" s="8" t="s">
        <v>165</v>
      </c>
      <c r="B6" s="9" t="s">
        <v>166</v>
      </c>
      <c r="C6" s="9">
        <f>22+21</f>
        <v>43</v>
      </c>
      <c r="D6" s="10">
        <f>16+16</f>
        <v>32</v>
      </c>
    </row>
    <row r="7" spans="1:4" x14ac:dyDescent="0.25">
      <c r="A7" s="8" t="s">
        <v>148</v>
      </c>
      <c r="B7" s="9" t="s">
        <v>149</v>
      </c>
      <c r="C7" s="9">
        <f>105.7+55.9</f>
        <v>161.6</v>
      </c>
      <c r="D7" s="10">
        <f>18+18</f>
        <v>36</v>
      </c>
    </row>
    <row r="8" spans="1:4" x14ac:dyDescent="0.25">
      <c r="A8" s="8" t="s">
        <v>174</v>
      </c>
      <c r="B8" s="9" t="s">
        <v>175</v>
      </c>
      <c r="C8" s="9">
        <f>40+43+20</f>
        <v>103</v>
      </c>
      <c r="D8" s="10">
        <f>14+14+8</f>
        <v>36</v>
      </c>
    </row>
    <row r="9" spans="1:4" x14ac:dyDescent="0.25">
      <c r="A9" s="8" t="s">
        <v>71</v>
      </c>
      <c r="B9" s="9" t="s">
        <v>73</v>
      </c>
      <c r="C9" s="9">
        <f>67+82+78</f>
        <v>227</v>
      </c>
      <c r="D9" s="10">
        <f>25+26+25</f>
        <v>76</v>
      </c>
    </row>
    <row r="10" spans="1:4" x14ac:dyDescent="0.25">
      <c r="A10" s="8" t="s">
        <v>33</v>
      </c>
      <c r="B10" s="9" t="s">
        <v>34</v>
      </c>
      <c r="C10" s="9">
        <f>32+52+36</f>
        <v>120</v>
      </c>
      <c r="D10" s="10">
        <f>14+5+3</f>
        <v>22</v>
      </c>
    </row>
    <row r="11" spans="1:4" x14ac:dyDescent="0.25">
      <c r="A11" s="8" t="s">
        <v>156</v>
      </c>
      <c r="B11" s="9" t="s">
        <v>157</v>
      </c>
      <c r="C11" s="9">
        <f>10+6+10</f>
        <v>26</v>
      </c>
      <c r="D11" s="10">
        <f>5+3+5</f>
        <v>13</v>
      </c>
    </row>
    <row r="12" spans="1:4" x14ac:dyDescent="0.25">
      <c r="A12" s="8" t="s">
        <v>17</v>
      </c>
      <c r="B12" s="9" t="s">
        <v>18</v>
      </c>
      <c r="C12" s="9">
        <f>13+48+31</f>
        <v>92</v>
      </c>
      <c r="D12" s="10">
        <f>1+4+4</f>
        <v>9</v>
      </c>
    </row>
    <row r="13" spans="1:4" x14ac:dyDescent="0.25">
      <c r="A13" s="8" t="s">
        <v>112</v>
      </c>
      <c r="B13" s="9" t="s">
        <v>113</v>
      </c>
      <c r="C13" s="9">
        <f>10+8+8+10</f>
        <v>36</v>
      </c>
      <c r="D13" s="10">
        <f>5+4+4+5</f>
        <v>18</v>
      </c>
    </row>
    <row r="14" spans="1:4" x14ac:dyDescent="0.25">
      <c r="A14" s="8" t="s">
        <v>154</v>
      </c>
      <c r="B14" s="9" t="s">
        <v>155</v>
      </c>
      <c r="C14" s="9">
        <f>10+12</f>
        <v>22</v>
      </c>
      <c r="D14" s="10">
        <f>12+14</f>
        <v>26</v>
      </c>
    </row>
    <row r="15" spans="1:4" x14ac:dyDescent="0.25">
      <c r="A15" s="8" t="s">
        <v>230</v>
      </c>
      <c r="B15" s="9" t="s">
        <v>231</v>
      </c>
      <c r="C15" s="9">
        <v>12</v>
      </c>
      <c r="D15" s="10">
        <v>8</v>
      </c>
    </row>
    <row r="16" spans="1:4" x14ac:dyDescent="0.25">
      <c r="A16" s="8" t="s">
        <v>49</v>
      </c>
      <c r="B16" s="9" t="s">
        <v>12</v>
      </c>
      <c r="C16" s="9">
        <f>185+210+30</f>
        <v>425</v>
      </c>
      <c r="D16" s="10">
        <f>9+13+6</f>
        <v>28</v>
      </c>
    </row>
    <row r="17" spans="1:4" x14ac:dyDescent="0.25">
      <c r="A17" s="8" t="s">
        <v>49</v>
      </c>
      <c r="B17" s="9" t="s">
        <v>50</v>
      </c>
      <c r="C17" s="9">
        <f>32+18+31</f>
        <v>81</v>
      </c>
      <c r="D17" s="10">
        <f>6+8+12</f>
        <v>26</v>
      </c>
    </row>
    <row r="18" spans="1:4" x14ac:dyDescent="0.25">
      <c r="A18" s="8" t="s">
        <v>98</v>
      </c>
      <c r="B18" s="9" t="s">
        <v>99</v>
      </c>
      <c r="C18" s="9">
        <f>40+10</f>
        <v>50</v>
      </c>
      <c r="D18" s="10">
        <f>10+3</f>
        <v>13</v>
      </c>
    </row>
    <row r="19" spans="1:4" x14ac:dyDescent="0.25">
      <c r="A19" s="8" t="s">
        <v>90</v>
      </c>
      <c r="B19" s="9" t="s">
        <v>91</v>
      </c>
      <c r="C19" s="9">
        <f>12.8+7.5+6.4</f>
        <v>26.700000000000003</v>
      </c>
      <c r="D19" s="10">
        <f>2+4+2</f>
        <v>8</v>
      </c>
    </row>
    <row r="20" spans="1:4" x14ac:dyDescent="0.25">
      <c r="A20" s="8" t="s">
        <v>41</v>
      </c>
      <c r="B20" s="9" t="s">
        <v>42</v>
      </c>
      <c r="C20" s="9">
        <f>32+24+24</f>
        <v>80</v>
      </c>
      <c r="D20" s="10">
        <f>6+7+6</f>
        <v>19</v>
      </c>
    </row>
    <row r="21" spans="1:4" x14ac:dyDescent="0.25">
      <c r="A21" s="8" t="s">
        <v>106</v>
      </c>
      <c r="B21" s="9" t="s">
        <v>12</v>
      </c>
      <c r="C21" s="9">
        <f>26+23</f>
        <v>49</v>
      </c>
      <c r="D21" s="10">
        <f>12+5</f>
        <v>17</v>
      </c>
    </row>
    <row r="22" spans="1:4" x14ac:dyDescent="0.25">
      <c r="A22" s="8" t="s">
        <v>189</v>
      </c>
      <c r="B22" s="9" t="s">
        <v>190</v>
      </c>
      <c r="C22" s="9">
        <v>40</v>
      </c>
      <c r="D22" s="10">
        <v>10</v>
      </c>
    </row>
    <row r="23" spans="1:4" x14ac:dyDescent="0.25">
      <c r="A23" s="8" t="s">
        <v>13</v>
      </c>
      <c r="B23" s="9" t="s">
        <v>14</v>
      </c>
      <c r="C23" s="9">
        <v>567.9</v>
      </c>
      <c r="D23" s="10">
        <v>108</v>
      </c>
    </row>
    <row r="24" spans="1:4" x14ac:dyDescent="0.25">
      <c r="A24" s="8" t="s">
        <v>218</v>
      </c>
      <c r="B24" s="9" t="s">
        <v>219</v>
      </c>
      <c r="C24" s="9">
        <v>10.199999999999999</v>
      </c>
      <c r="D24" s="10">
        <v>18</v>
      </c>
    </row>
    <row r="25" spans="1:4" x14ac:dyDescent="0.25">
      <c r="A25" s="8" t="s">
        <v>182</v>
      </c>
      <c r="B25" s="9" t="s">
        <v>183</v>
      </c>
      <c r="C25" s="9">
        <v>57.3</v>
      </c>
      <c r="D25" s="10">
        <v>16</v>
      </c>
    </row>
    <row r="26" spans="1:4" x14ac:dyDescent="0.25">
      <c r="A26" s="8" t="s">
        <v>37</v>
      </c>
      <c r="B26" s="9" t="s">
        <v>38</v>
      </c>
      <c r="C26" s="9">
        <f>40+30+40</f>
        <v>110</v>
      </c>
      <c r="D26" s="10">
        <f>20+24+20</f>
        <v>64</v>
      </c>
    </row>
    <row r="27" spans="1:4" x14ac:dyDescent="0.25">
      <c r="A27" s="8" t="s">
        <v>19</v>
      </c>
      <c r="B27" s="9" t="s">
        <v>20</v>
      </c>
      <c r="C27" s="9">
        <f>28+31.5+34.8</f>
        <v>94.3</v>
      </c>
      <c r="D27" s="10">
        <f>10+14+16</f>
        <v>40</v>
      </c>
    </row>
    <row r="28" spans="1:4" x14ac:dyDescent="0.25">
      <c r="A28" s="8" t="s">
        <v>211</v>
      </c>
      <c r="B28" s="9" t="s">
        <v>212</v>
      </c>
      <c r="C28" s="9">
        <v>12</v>
      </c>
      <c r="D28" s="10">
        <v>8</v>
      </c>
    </row>
    <row r="29" spans="1:4" x14ac:dyDescent="0.25">
      <c r="A29" s="8" t="s">
        <v>104</v>
      </c>
      <c r="B29" s="9" t="s">
        <v>105</v>
      </c>
      <c r="C29" s="9">
        <f>45.11+44.3</f>
        <v>89.41</v>
      </c>
      <c r="D29" s="10">
        <f>6+6</f>
        <v>12</v>
      </c>
    </row>
    <row r="30" spans="1:4" x14ac:dyDescent="0.25">
      <c r="A30" s="8" t="s">
        <v>163</v>
      </c>
      <c r="B30" s="9" t="s">
        <v>164</v>
      </c>
      <c r="C30" s="9">
        <f>21.5+27.4</f>
        <v>48.9</v>
      </c>
      <c r="D30" s="10">
        <f>21+17</f>
        <v>38</v>
      </c>
    </row>
    <row r="31" spans="1:4" x14ac:dyDescent="0.25">
      <c r="A31" s="8" t="s">
        <v>61</v>
      </c>
      <c r="B31" s="9" t="s">
        <v>62</v>
      </c>
      <c r="C31" s="9">
        <f>9+25+25</f>
        <v>59</v>
      </c>
      <c r="D31" s="10">
        <f>6+15+15</f>
        <v>36</v>
      </c>
    </row>
    <row r="32" spans="1:4" x14ac:dyDescent="0.25">
      <c r="A32" s="8" t="s">
        <v>131</v>
      </c>
      <c r="B32" s="9" t="s">
        <v>132</v>
      </c>
      <c r="C32" s="9">
        <f>40.3+40.3</f>
        <v>80.599999999999994</v>
      </c>
      <c r="D32" s="10">
        <f>12+12</f>
        <v>24</v>
      </c>
    </row>
    <row r="33" spans="1:4" x14ac:dyDescent="0.25">
      <c r="A33" s="8" t="s">
        <v>94</v>
      </c>
      <c r="B33" s="9" t="s">
        <v>234</v>
      </c>
      <c r="C33" s="9">
        <v>69</v>
      </c>
      <c r="D33" s="10">
        <v>42</v>
      </c>
    </row>
    <row r="34" spans="1:4" x14ac:dyDescent="0.25">
      <c r="A34" s="8" t="s">
        <v>23</v>
      </c>
      <c r="B34" s="9" t="s">
        <v>24</v>
      </c>
      <c r="C34" s="9">
        <f>25+6+20</f>
        <v>51</v>
      </c>
      <c r="D34" s="10">
        <f>10+6+10</f>
        <v>26</v>
      </c>
    </row>
    <row r="35" spans="1:4" x14ac:dyDescent="0.25">
      <c r="A35" s="8" t="s">
        <v>240</v>
      </c>
      <c r="B35" s="9" t="s">
        <v>113</v>
      </c>
      <c r="C35" s="9">
        <f>22+26+28</f>
        <v>76</v>
      </c>
      <c r="D35" s="10">
        <f>11+16+14</f>
        <v>41</v>
      </c>
    </row>
    <row r="36" spans="1:4" x14ac:dyDescent="0.25">
      <c r="A36" s="8" t="s">
        <v>9</v>
      </c>
      <c r="B36" s="9" t="s">
        <v>10</v>
      </c>
      <c r="C36" s="9">
        <f>12+14+12</f>
        <v>38</v>
      </c>
      <c r="D36" s="10">
        <f>10+6+5</f>
        <v>21</v>
      </c>
    </row>
    <row r="37" spans="1:4" x14ac:dyDescent="0.25">
      <c r="A37" s="8" t="s">
        <v>45</v>
      </c>
      <c r="B37" s="9" t="s">
        <v>46</v>
      </c>
      <c r="C37" s="9">
        <f>54+51.3+85.9</f>
        <v>191.2</v>
      </c>
      <c r="D37" s="10">
        <f>18+14+19</f>
        <v>51</v>
      </c>
    </row>
    <row r="38" spans="1:4" x14ac:dyDescent="0.25">
      <c r="A38" s="8" t="s">
        <v>135</v>
      </c>
      <c r="B38" s="9" t="s">
        <v>160</v>
      </c>
      <c r="C38" s="9">
        <f>24.1+23.4</f>
        <v>47.5</v>
      </c>
      <c r="D38" s="10">
        <f>27+30</f>
        <v>57</v>
      </c>
    </row>
    <row r="39" spans="1:4" x14ac:dyDescent="0.25">
      <c r="A39" s="8" t="s">
        <v>135</v>
      </c>
      <c r="B39" s="9" t="s">
        <v>136</v>
      </c>
      <c r="C39" s="9">
        <v>9.6</v>
      </c>
      <c r="D39" s="10">
        <v>16</v>
      </c>
    </row>
    <row r="40" spans="1:4" x14ac:dyDescent="0.25">
      <c r="A40" s="8" t="s">
        <v>21</v>
      </c>
      <c r="B40" s="9" t="s">
        <v>125</v>
      </c>
      <c r="C40" s="9">
        <f>54+72</f>
        <v>126</v>
      </c>
      <c r="D40" s="10">
        <f>6+8</f>
        <v>14</v>
      </c>
    </row>
    <row r="41" spans="1:4" x14ac:dyDescent="0.25">
      <c r="A41" s="8" t="s">
        <v>21</v>
      </c>
      <c r="B41" s="9" t="s">
        <v>22</v>
      </c>
      <c r="C41" s="9">
        <f>25+27+43</f>
        <v>95</v>
      </c>
      <c r="D41" s="10">
        <f>14+15+14</f>
        <v>43</v>
      </c>
    </row>
    <row r="42" spans="1:4" x14ac:dyDescent="0.25">
      <c r="A42" s="8" t="s">
        <v>170</v>
      </c>
      <c r="B42" s="9" t="s">
        <v>171</v>
      </c>
      <c r="C42" s="9">
        <f>30+34.2</f>
        <v>64.2</v>
      </c>
      <c r="D42" s="10">
        <f>18+22</f>
        <v>40</v>
      </c>
    </row>
    <row r="43" spans="1:4" x14ac:dyDescent="0.25">
      <c r="A43" s="8" t="s">
        <v>137</v>
      </c>
      <c r="B43" s="9" t="s">
        <v>34</v>
      </c>
      <c r="C43" s="9">
        <f>19.7+31.2</f>
        <v>50.9</v>
      </c>
      <c r="D43" s="10">
        <f>7+8</f>
        <v>15</v>
      </c>
    </row>
    <row r="44" spans="1:4" x14ac:dyDescent="0.25">
      <c r="A44" s="8" t="s">
        <v>150</v>
      </c>
      <c r="B44" s="9" t="s">
        <v>151</v>
      </c>
      <c r="C44" s="9">
        <f>30+14</f>
        <v>44</v>
      </c>
      <c r="D44" s="10">
        <f>22+16</f>
        <v>38</v>
      </c>
    </row>
    <row r="45" spans="1:4" x14ac:dyDescent="0.25">
      <c r="A45" s="8" t="s">
        <v>57</v>
      </c>
      <c r="B45" s="9" t="s">
        <v>58</v>
      </c>
      <c r="C45" s="9">
        <f>17+15+14</f>
        <v>46</v>
      </c>
      <c r="D45" s="10">
        <f>15+14+14</f>
        <v>43</v>
      </c>
    </row>
    <row r="46" spans="1:4" x14ac:dyDescent="0.25">
      <c r="A46" s="8" t="s">
        <v>129</v>
      </c>
      <c r="B46" s="9" t="s">
        <v>130</v>
      </c>
      <c r="C46" s="9">
        <f>34+13+25</f>
        <v>72</v>
      </c>
      <c r="D46" s="10">
        <f>16+15+15</f>
        <v>46</v>
      </c>
    </row>
    <row r="47" spans="1:4" x14ac:dyDescent="0.25">
      <c r="A47" s="8" t="s">
        <v>11</v>
      </c>
      <c r="B47" s="9" t="s">
        <v>12</v>
      </c>
      <c r="C47" s="9">
        <f>20+15+30</f>
        <v>65</v>
      </c>
      <c r="D47" s="10">
        <f>10+8+16</f>
        <v>34</v>
      </c>
    </row>
    <row r="48" spans="1:4" x14ac:dyDescent="0.25">
      <c r="A48" s="8" t="s">
        <v>63</v>
      </c>
      <c r="B48" s="9" t="s">
        <v>64</v>
      </c>
      <c r="C48" s="9">
        <f>16+26+35</f>
        <v>77</v>
      </c>
      <c r="D48" s="10">
        <f>6+14+13</f>
        <v>33</v>
      </c>
    </row>
    <row r="49" spans="1:4" x14ac:dyDescent="0.25">
      <c r="A49" s="8" t="s">
        <v>88</v>
      </c>
      <c r="B49" s="9" t="s">
        <v>89</v>
      </c>
      <c r="C49" s="9">
        <f>31.5+40.5+40.5</f>
        <v>112.5</v>
      </c>
      <c r="D49" s="10">
        <f>7+9+9</f>
        <v>25</v>
      </c>
    </row>
    <row r="50" spans="1:4" x14ac:dyDescent="0.25">
      <c r="A50" s="8" t="s">
        <v>88</v>
      </c>
      <c r="B50" s="9" t="s">
        <v>109</v>
      </c>
      <c r="C50" s="9">
        <f>36.8+21+45.4</f>
        <v>103.19999999999999</v>
      </c>
      <c r="D50" s="10">
        <f>16+10+22</f>
        <v>48</v>
      </c>
    </row>
    <row r="51" spans="1:4" x14ac:dyDescent="0.25">
      <c r="A51" s="8" t="s">
        <v>47</v>
      </c>
      <c r="B51" s="9" t="s">
        <v>48</v>
      </c>
      <c r="C51" s="9">
        <f>66+25+15</f>
        <v>106</v>
      </c>
      <c r="D51" s="10">
        <f>33+12+9</f>
        <v>54</v>
      </c>
    </row>
    <row r="52" spans="1:4" x14ac:dyDescent="0.25">
      <c r="A52" s="8" t="s">
        <v>168</v>
      </c>
      <c r="B52" s="9" t="s">
        <v>169</v>
      </c>
      <c r="C52" s="9">
        <f>30+25</f>
        <v>55</v>
      </c>
      <c r="D52" s="10">
        <f>12+15</f>
        <v>27</v>
      </c>
    </row>
    <row r="53" spans="1:4" x14ac:dyDescent="0.25">
      <c r="A53" s="8" t="s">
        <v>81</v>
      </c>
      <c r="B53" s="9" t="s">
        <v>82</v>
      </c>
      <c r="C53" s="9">
        <f>25.6+32+26.24</f>
        <v>83.84</v>
      </c>
      <c r="D53" s="10">
        <f>8+10+8</f>
        <v>26</v>
      </c>
    </row>
    <row r="54" spans="1:4" x14ac:dyDescent="0.25">
      <c r="A54" s="8" t="s">
        <v>84</v>
      </c>
      <c r="B54" s="9" t="s">
        <v>85</v>
      </c>
      <c r="C54" s="9">
        <f>24+24+24</f>
        <v>72</v>
      </c>
      <c r="D54" s="10">
        <f>6+9+3</f>
        <v>18</v>
      </c>
    </row>
    <row r="55" spans="1:4" x14ac:dyDescent="0.25">
      <c r="A55" s="8" t="s">
        <v>53</v>
      </c>
      <c r="B55" s="9" t="s">
        <v>54</v>
      </c>
      <c r="C55" s="9">
        <f>65+70+70</f>
        <v>205</v>
      </c>
      <c r="D55" s="10">
        <f>13+15+20</f>
        <v>48</v>
      </c>
    </row>
    <row r="56" spans="1:4" x14ac:dyDescent="0.25">
      <c r="A56" s="8" t="s">
        <v>59</v>
      </c>
      <c r="B56" s="9" t="s">
        <v>60</v>
      </c>
      <c r="C56" s="9">
        <f>13.5+9.6+18</f>
        <v>41.1</v>
      </c>
      <c r="D56" s="10">
        <f>8+3+5</f>
        <v>16</v>
      </c>
    </row>
    <row r="57" spans="1:4" x14ac:dyDescent="0.25">
      <c r="A57" s="8" t="s">
        <v>191</v>
      </c>
      <c r="B57" s="9" t="s">
        <v>192</v>
      </c>
      <c r="C57" s="9">
        <v>65.8</v>
      </c>
      <c r="D57" s="10">
        <v>30</v>
      </c>
    </row>
    <row r="58" spans="1:4" x14ac:dyDescent="0.25">
      <c r="A58" s="8" t="s">
        <v>25</v>
      </c>
      <c r="B58" s="9" t="s">
        <v>26</v>
      </c>
      <c r="C58" s="9">
        <f>51+68</f>
        <v>119</v>
      </c>
      <c r="D58" s="10">
        <f>13+23</f>
        <v>36</v>
      </c>
    </row>
    <row r="59" spans="1:4" x14ac:dyDescent="0.25">
      <c r="A59" s="8" t="s">
        <v>25</v>
      </c>
      <c r="B59" s="9" t="s">
        <v>232</v>
      </c>
      <c r="C59" s="9">
        <v>15</v>
      </c>
      <c r="D59" s="10">
        <v>5</v>
      </c>
    </row>
    <row r="60" spans="1:4" x14ac:dyDescent="0.25">
      <c r="A60" s="8" t="s">
        <v>119</v>
      </c>
      <c r="B60" s="9" t="s">
        <v>80</v>
      </c>
      <c r="C60" s="9">
        <f>35+25+35</f>
        <v>95</v>
      </c>
      <c r="D60" s="10">
        <f>10+8+15</f>
        <v>33</v>
      </c>
    </row>
    <row r="61" spans="1:4" x14ac:dyDescent="0.25">
      <c r="A61" s="8" t="s">
        <v>27</v>
      </c>
      <c r="B61" s="9" t="s">
        <v>28</v>
      </c>
      <c r="C61" s="9">
        <f>40.2+40.2+67</f>
        <v>147.4</v>
      </c>
      <c r="D61" s="10">
        <f>6+6+10</f>
        <v>22</v>
      </c>
    </row>
    <row r="62" spans="1:4" x14ac:dyDescent="0.25">
      <c r="A62" s="8" t="s">
        <v>117</v>
      </c>
      <c r="B62" s="9" t="s">
        <v>118</v>
      </c>
      <c r="C62" s="9">
        <f>20+20</f>
        <v>40</v>
      </c>
      <c r="D62" s="10">
        <f>10+16</f>
        <v>26</v>
      </c>
    </row>
    <row r="63" spans="1:4" x14ac:dyDescent="0.25">
      <c r="A63" s="8" t="s">
        <v>221</v>
      </c>
      <c r="B63" s="9" t="s">
        <v>203</v>
      </c>
      <c r="C63" s="9">
        <v>40</v>
      </c>
      <c r="D63" s="10">
        <v>22</v>
      </c>
    </row>
    <row r="64" spans="1:4" x14ac:dyDescent="0.25">
      <c r="A64" s="8" t="s">
        <v>7</v>
      </c>
      <c r="B64" s="9" t="s">
        <v>74</v>
      </c>
      <c r="C64" s="9">
        <f>75+20+35</f>
        <v>130</v>
      </c>
      <c r="D64" s="10">
        <f>15+6+10</f>
        <v>31</v>
      </c>
    </row>
    <row r="65" spans="1:4" x14ac:dyDescent="0.25">
      <c r="A65" s="8" t="s">
        <v>7</v>
      </c>
      <c r="B65" s="9" t="s">
        <v>8</v>
      </c>
      <c r="C65" s="9">
        <f>25+21+18</f>
        <v>64</v>
      </c>
      <c r="D65" s="10">
        <f>16+17+14</f>
        <v>47</v>
      </c>
    </row>
    <row r="66" spans="1:4" x14ac:dyDescent="0.25">
      <c r="A66" s="8" t="s">
        <v>239</v>
      </c>
      <c r="B66" s="9" t="s">
        <v>103</v>
      </c>
      <c r="C66" s="9">
        <v>20.5</v>
      </c>
      <c r="D66" s="10">
        <v>13</v>
      </c>
    </row>
    <row r="67" spans="1:4" x14ac:dyDescent="0.25">
      <c r="A67" s="8" t="s">
        <v>77</v>
      </c>
      <c r="B67" s="9" t="s">
        <v>78</v>
      </c>
      <c r="C67" s="9">
        <f>40+50+37</f>
        <v>127</v>
      </c>
      <c r="D67" s="10">
        <f>10+11+10</f>
        <v>31</v>
      </c>
    </row>
    <row r="68" spans="1:4" x14ac:dyDescent="0.25">
      <c r="A68" s="8" t="s">
        <v>172</v>
      </c>
      <c r="B68" s="9" t="s">
        <v>173</v>
      </c>
      <c r="C68" s="9">
        <f>33.6+24+28.8</f>
        <v>86.4</v>
      </c>
      <c r="D68" s="10">
        <f>14+10+11</f>
        <v>35</v>
      </c>
    </row>
    <row r="69" spans="1:4" x14ac:dyDescent="0.25">
      <c r="A69" s="8" t="s">
        <v>138</v>
      </c>
      <c r="B69" s="9" t="s">
        <v>139</v>
      </c>
      <c r="C69" s="9">
        <f>36+45.5</f>
        <v>81.5</v>
      </c>
      <c r="D69" s="10">
        <f>15+13</f>
        <v>28</v>
      </c>
    </row>
    <row r="70" spans="1:4" x14ac:dyDescent="0.25">
      <c r="A70" s="8" t="s">
        <v>222</v>
      </c>
      <c r="B70" s="9" t="s">
        <v>38</v>
      </c>
      <c r="C70" s="9">
        <v>21</v>
      </c>
      <c r="D70" s="10">
        <v>1</v>
      </c>
    </row>
    <row r="71" spans="1:4" x14ac:dyDescent="0.25">
      <c r="A71" s="8" t="s">
        <v>143</v>
      </c>
      <c r="B71" s="9" t="s">
        <v>144</v>
      </c>
      <c r="C71" s="9">
        <v>10.5</v>
      </c>
      <c r="D71" s="10">
        <v>3</v>
      </c>
    </row>
    <row r="72" spans="1:4" x14ac:dyDescent="0.25">
      <c r="A72" s="8" t="s">
        <v>200</v>
      </c>
      <c r="B72" s="9" t="s">
        <v>201</v>
      </c>
      <c r="C72" s="9">
        <v>36</v>
      </c>
      <c r="D72" s="10">
        <v>30</v>
      </c>
    </row>
    <row r="73" spans="1:4" x14ac:dyDescent="0.25">
      <c r="A73" s="8" t="s">
        <v>210</v>
      </c>
      <c r="B73" s="9" t="s">
        <v>12</v>
      </c>
      <c r="C73" s="9">
        <v>4.5</v>
      </c>
      <c r="D73" s="10">
        <v>5</v>
      </c>
    </row>
    <row r="74" spans="1:4" x14ac:dyDescent="0.25">
      <c r="A74" s="8" t="s">
        <v>228</v>
      </c>
      <c r="B74" s="9" t="s">
        <v>136</v>
      </c>
      <c r="C74" s="9">
        <v>4.8</v>
      </c>
      <c r="D74" s="10">
        <v>8</v>
      </c>
    </row>
    <row r="75" spans="1:4" x14ac:dyDescent="0.25">
      <c r="A75" s="8" t="s">
        <v>216</v>
      </c>
      <c r="B75" s="9" t="s">
        <v>217</v>
      </c>
      <c r="C75" s="9">
        <v>10</v>
      </c>
      <c r="D75" s="10">
        <v>3</v>
      </c>
    </row>
    <row r="76" spans="1:4" x14ac:dyDescent="0.25">
      <c r="A76" s="8" t="s">
        <v>100</v>
      </c>
      <c r="B76" s="9" t="s">
        <v>101</v>
      </c>
      <c r="C76" s="9">
        <f>21+22+11</f>
        <v>54</v>
      </c>
      <c r="D76" s="10">
        <f>15+16+8</f>
        <v>39</v>
      </c>
    </row>
    <row r="77" spans="1:4" x14ac:dyDescent="0.25">
      <c r="A77" s="8" t="s">
        <v>123</v>
      </c>
      <c r="B77" s="9" t="s">
        <v>124</v>
      </c>
      <c r="C77" s="9">
        <f>21+24.5+28</f>
        <v>73.5</v>
      </c>
      <c r="D77" s="10">
        <f>6+7+8</f>
        <v>21</v>
      </c>
    </row>
    <row r="78" spans="1:4" x14ac:dyDescent="0.25">
      <c r="A78" s="8" t="s">
        <v>67</v>
      </c>
      <c r="B78" s="9" t="s">
        <v>68</v>
      </c>
      <c r="C78" s="9">
        <f>151.8+204.18+156</f>
        <v>511.98</v>
      </c>
      <c r="D78" s="10">
        <f>16+27+18</f>
        <v>61</v>
      </c>
    </row>
    <row r="79" spans="1:4" x14ac:dyDescent="0.25">
      <c r="A79" s="8" t="s">
        <v>152</v>
      </c>
      <c r="B79" s="9" t="s">
        <v>153</v>
      </c>
      <c r="C79" s="9">
        <f>29+18+20</f>
        <v>67</v>
      </c>
      <c r="D79" s="10">
        <f>5+5+5</f>
        <v>15</v>
      </c>
    </row>
    <row r="80" spans="1:4" x14ac:dyDescent="0.25">
      <c r="A80" s="8" t="s">
        <v>69</v>
      </c>
      <c r="B80" s="9" t="s">
        <v>70</v>
      </c>
      <c r="C80" s="9">
        <f>72+135+71</f>
        <v>278</v>
      </c>
      <c r="D80" s="10">
        <f>4+4+3</f>
        <v>11</v>
      </c>
    </row>
    <row r="81" spans="1:4" x14ac:dyDescent="0.25">
      <c r="A81" s="8" t="s">
        <v>161</v>
      </c>
      <c r="B81" s="9" t="s">
        <v>162</v>
      </c>
      <c r="C81" s="9">
        <f>10+10+4</f>
        <v>24</v>
      </c>
      <c r="D81" s="10">
        <f>5+5+8</f>
        <v>18</v>
      </c>
    </row>
    <row r="82" spans="1:4" x14ac:dyDescent="0.25">
      <c r="A82" s="8" t="s">
        <v>161</v>
      </c>
      <c r="B82" s="9" t="s">
        <v>225</v>
      </c>
      <c r="C82" s="9">
        <v>18</v>
      </c>
      <c r="D82" s="10">
        <v>6</v>
      </c>
    </row>
    <row r="83" spans="1:4" x14ac:dyDescent="0.25">
      <c r="A83" s="8" t="s">
        <v>15</v>
      </c>
      <c r="B83" s="9" t="s">
        <v>51</v>
      </c>
      <c r="C83" s="9">
        <f>80+82+70</f>
        <v>232</v>
      </c>
      <c r="D83" s="10">
        <f>9+10+8</f>
        <v>27</v>
      </c>
    </row>
    <row r="84" spans="1:4" x14ac:dyDescent="0.25">
      <c r="A84" s="8" t="s">
        <v>15</v>
      </c>
      <c r="B84" s="9" t="s">
        <v>16</v>
      </c>
      <c r="C84" s="9">
        <f>26+26+42</f>
        <v>94</v>
      </c>
      <c r="D84" s="10">
        <f>10+10+12</f>
        <v>32</v>
      </c>
    </row>
    <row r="85" spans="1:4" x14ac:dyDescent="0.25">
      <c r="A85" s="8" t="s">
        <v>15</v>
      </c>
      <c r="B85" s="9" t="s">
        <v>52</v>
      </c>
      <c r="C85" s="9">
        <f>15+24+25</f>
        <v>64</v>
      </c>
      <c r="D85" s="10">
        <f>10+25+24</f>
        <v>59</v>
      </c>
    </row>
    <row r="86" spans="1:4" x14ac:dyDescent="0.25">
      <c r="A86" s="8" t="s">
        <v>92</v>
      </c>
      <c r="B86" s="9" t="s">
        <v>93</v>
      </c>
      <c r="C86" s="9">
        <f>22.3+28.2+8.1</f>
        <v>58.6</v>
      </c>
      <c r="D86" s="10">
        <f>49+49+20</f>
        <v>118</v>
      </c>
    </row>
    <row r="87" spans="1:4" x14ac:dyDescent="0.25">
      <c r="A87" s="8" t="s">
        <v>178</v>
      </c>
      <c r="B87" s="9" t="s">
        <v>179</v>
      </c>
      <c r="C87" s="9">
        <v>30</v>
      </c>
      <c r="D87" s="10">
        <v>24</v>
      </c>
    </row>
    <row r="88" spans="1:4" x14ac:dyDescent="0.25">
      <c r="A88" s="8" t="s">
        <v>220</v>
      </c>
      <c r="B88" s="9" t="s">
        <v>34</v>
      </c>
      <c r="C88" s="9">
        <v>24</v>
      </c>
      <c r="D88" s="10">
        <v>8</v>
      </c>
    </row>
    <row r="89" spans="1:4" x14ac:dyDescent="0.25">
      <c r="A89" s="8" t="s">
        <v>31</v>
      </c>
      <c r="B89" s="9" t="s">
        <v>32</v>
      </c>
      <c r="C89" s="9">
        <f>30+30+30</f>
        <v>90</v>
      </c>
      <c r="D89" s="10">
        <f>5+5+5</f>
        <v>15</v>
      </c>
    </row>
    <row r="90" spans="1:4" x14ac:dyDescent="0.25">
      <c r="A90" s="8" t="s">
        <v>31</v>
      </c>
      <c r="B90" s="9" t="s">
        <v>140</v>
      </c>
      <c r="C90" s="9">
        <f>39.1+41.1</f>
        <v>80.2</v>
      </c>
      <c r="D90" s="10">
        <f>7+8</f>
        <v>15</v>
      </c>
    </row>
    <row r="91" spans="1:4" x14ac:dyDescent="0.25">
      <c r="A91" s="8" t="s">
        <v>5</v>
      </c>
      <c r="B91" s="9" t="s">
        <v>6</v>
      </c>
      <c r="C91" s="9">
        <f>10+13.4+12</f>
        <v>35.4</v>
      </c>
      <c r="D91" s="10">
        <f>8+11+10</f>
        <v>29</v>
      </c>
    </row>
    <row r="92" spans="1:4" x14ac:dyDescent="0.25">
      <c r="A92" s="8" t="s">
        <v>110</v>
      </c>
      <c r="B92" s="9" t="s">
        <v>235</v>
      </c>
      <c r="C92" s="9">
        <f>36+27+54</f>
        <v>117</v>
      </c>
      <c r="D92" s="10">
        <f>4+3+9</f>
        <v>16</v>
      </c>
    </row>
    <row r="93" spans="1:4" x14ac:dyDescent="0.25">
      <c r="A93" s="8" t="s">
        <v>145</v>
      </c>
      <c r="B93" s="9" t="s">
        <v>146</v>
      </c>
      <c r="C93" s="9">
        <f>20+20+20</f>
        <v>60</v>
      </c>
      <c r="D93" s="10">
        <f>5+5+5</f>
        <v>15</v>
      </c>
    </row>
    <row r="94" spans="1:4" x14ac:dyDescent="0.25">
      <c r="A94" s="8" t="s">
        <v>115</v>
      </c>
      <c r="B94" s="9" t="s">
        <v>116</v>
      </c>
      <c r="C94" s="9">
        <f>19+18</f>
        <v>37</v>
      </c>
      <c r="D94" s="10">
        <f>23+12</f>
        <v>35</v>
      </c>
    </row>
    <row r="95" spans="1:4" x14ac:dyDescent="0.25">
      <c r="A95" s="8" t="s">
        <v>126</v>
      </c>
      <c r="B95" s="9" t="s">
        <v>127</v>
      </c>
      <c r="C95" s="9">
        <v>16.7</v>
      </c>
      <c r="D95" s="10">
        <v>18</v>
      </c>
    </row>
    <row r="96" spans="1:4" x14ac:dyDescent="0.25">
      <c r="A96" s="8" t="s">
        <v>126</v>
      </c>
      <c r="B96" s="9" t="s">
        <v>57</v>
      </c>
      <c r="C96" s="9">
        <v>13.1</v>
      </c>
      <c r="D96" s="10">
        <v>6</v>
      </c>
    </row>
    <row r="97" spans="1:4" x14ac:dyDescent="0.25">
      <c r="A97" s="8" t="s">
        <v>39</v>
      </c>
      <c r="B97" s="9" t="s">
        <v>40</v>
      </c>
      <c r="C97" s="9">
        <f>6+81.5+13</f>
        <v>100.5</v>
      </c>
      <c r="D97" s="10">
        <f>25+14+7</f>
        <v>46</v>
      </c>
    </row>
    <row r="98" spans="1:4" x14ac:dyDescent="0.25">
      <c r="A98" s="8" t="s">
        <v>79</v>
      </c>
      <c r="B98" s="9" t="s">
        <v>80</v>
      </c>
      <c r="C98" s="9">
        <f>37.4+45.3+31.1</f>
        <v>113.79999999999998</v>
      </c>
      <c r="D98" s="10">
        <f>15+17+14</f>
        <v>46</v>
      </c>
    </row>
    <row r="99" spans="1:4" x14ac:dyDescent="0.25">
      <c r="A99" s="8" t="s">
        <v>43</v>
      </c>
      <c r="B99" s="9" t="s">
        <v>44</v>
      </c>
      <c r="C99" s="9">
        <f>13+12+12</f>
        <v>37</v>
      </c>
      <c r="D99" s="10">
        <f>8+8+8</f>
        <v>24</v>
      </c>
    </row>
    <row r="100" spans="1:4" x14ac:dyDescent="0.25">
      <c r="A100" s="8" t="s">
        <v>102</v>
      </c>
      <c r="B100" s="9" t="s">
        <v>197</v>
      </c>
      <c r="C100" s="9">
        <v>53.68</v>
      </c>
      <c r="D100" s="10">
        <v>9</v>
      </c>
    </row>
    <row r="101" spans="1:4" x14ac:dyDescent="0.25">
      <c r="A101" s="8" t="s">
        <v>102</v>
      </c>
      <c r="B101" s="9" t="s">
        <v>103</v>
      </c>
      <c r="C101" s="9">
        <f>20+18</f>
        <v>38</v>
      </c>
      <c r="D101" s="10">
        <f>15+10</f>
        <v>25</v>
      </c>
    </row>
    <row r="102" spans="1:4" x14ac:dyDescent="0.25">
      <c r="A102" s="8" t="s">
        <v>102</v>
      </c>
      <c r="B102" s="9" t="s">
        <v>167</v>
      </c>
      <c r="C102" s="9">
        <f>12.3+10.5</f>
        <v>22.8</v>
      </c>
      <c r="D102" s="10">
        <f>10+6</f>
        <v>16</v>
      </c>
    </row>
    <row r="103" spans="1:4" x14ac:dyDescent="0.25">
      <c r="A103" s="8" t="s">
        <v>198</v>
      </c>
      <c r="B103" s="9" t="s">
        <v>199</v>
      </c>
      <c r="C103" s="9">
        <v>26.5</v>
      </c>
      <c r="D103" s="10">
        <v>23</v>
      </c>
    </row>
    <row r="104" spans="1:4" x14ac:dyDescent="0.25">
      <c r="A104" s="8" t="s">
        <v>65</v>
      </c>
      <c r="B104" s="9" t="s">
        <v>66</v>
      </c>
      <c r="C104" s="9">
        <f>14+14+3</f>
        <v>31</v>
      </c>
      <c r="D104" s="10">
        <f>5+5+1</f>
        <v>11</v>
      </c>
    </row>
    <row r="105" spans="1:4" x14ac:dyDescent="0.25">
      <c r="A105" s="8" t="s">
        <v>226</v>
      </c>
      <c r="B105" s="9" t="s">
        <v>227</v>
      </c>
      <c r="C105" s="9">
        <v>2</v>
      </c>
      <c r="D105" s="10">
        <v>1</v>
      </c>
    </row>
    <row r="106" spans="1:4" x14ac:dyDescent="0.25">
      <c r="A106" s="8" t="s">
        <v>206</v>
      </c>
      <c r="B106" s="9" t="s">
        <v>207</v>
      </c>
      <c r="C106" s="9">
        <v>11.5</v>
      </c>
      <c r="D106" s="10">
        <v>18</v>
      </c>
    </row>
    <row r="107" spans="1:4" x14ac:dyDescent="0.25">
      <c r="A107" s="8" t="s">
        <v>96</v>
      </c>
      <c r="B107" s="9" t="s">
        <v>97</v>
      </c>
      <c r="C107" s="9">
        <f>31+21+25</f>
        <v>77</v>
      </c>
      <c r="D107" s="10">
        <f>28+22+16</f>
        <v>66</v>
      </c>
    </row>
    <row r="108" spans="1:4" x14ac:dyDescent="0.25">
      <c r="A108" s="8" t="s">
        <v>107</v>
      </c>
      <c r="B108" s="9" t="s">
        <v>108</v>
      </c>
      <c r="C108" s="9">
        <f>47+50+42</f>
        <v>139</v>
      </c>
      <c r="D108" s="10">
        <f>14+12+10</f>
        <v>36</v>
      </c>
    </row>
    <row r="109" spans="1:4" x14ac:dyDescent="0.25">
      <c r="A109" s="8" t="s">
        <v>107</v>
      </c>
      <c r="B109" s="9" t="s">
        <v>120</v>
      </c>
      <c r="C109" s="9">
        <f>30+40+24</f>
        <v>94</v>
      </c>
      <c r="D109" s="10">
        <f>5+10+11</f>
        <v>26</v>
      </c>
    </row>
    <row r="110" spans="1:4" x14ac:dyDescent="0.25">
      <c r="A110" s="8" t="s">
        <v>107</v>
      </c>
      <c r="B110" s="9" t="s">
        <v>114</v>
      </c>
      <c r="C110" s="9">
        <f>16+17.2</f>
        <v>33.200000000000003</v>
      </c>
      <c r="D110" s="10">
        <f>8+10</f>
        <v>18</v>
      </c>
    </row>
    <row r="111" spans="1:4" x14ac:dyDescent="0.25">
      <c r="A111" s="8" t="s">
        <v>133</v>
      </c>
      <c r="B111" s="9" t="s">
        <v>134</v>
      </c>
      <c r="C111" s="9">
        <f>44.8+14+6</f>
        <v>64.8</v>
      </c>
      <c r="D111" s="10">
        <f>7+4+6</f>
        <v>17</v>
      </c>
    </row>
    <row r="112" spans="1:4" x14ac:dyDescent="0.25">
      <c r="A112" s="8" t="s">
        <v>29</v>
      </c>
      <c r="B112" s="9" t="s">
        <v>30</v>
      </c>
      <c r="C112" s="9">
        <f>4.5+18+18</f>
        <v>40.5</v>
      </c>
      <c r="D112" s="10">
        <f>2+8+8</f>
        <v>18</v>
      </c>
    </row>
    <row r="113" spans="1:4" x14ac:dyDescent="0.25">
      <c r="A113" s="8" t="s">
        <v>35</v>
      </c>
      <c r="B113" s="9" t="s">
        <v>36</v>
      </c>
      <c r="C113" s="9">
        <f>32+45+64</f>
        <v>141</v>
      </c>
      <c r="D113" s="10">
        <f>4+5+4</f>
        <v>13</v>
      </c>
    </row>
    <row r="114" spans="1:4" x14ac:dyDescent="0.25">
      <c r="A114" s="8" t="s">
        <v>35</v>
      </c>
      <c r="B114" s="9" t="s">
        <v>238</v>
      </c>
      <c r="C114" s="9">
        <f>16+10</f>
        <v>26</v>
      </c>
      <c r="D114" s="10">
        <f>3+2</f>
        <v>5</v>
      </c>
    </row>
    <row r="115" spans="1:4" x14ac:dyDescent="0.25">
      <c r="A115" s="8" t="s">
        <v>83</v>
      </c>
      <c r="B115" s="9" t="s">
        <v>82</v>
      </c>
      <c r="C115" s="9">
        <f>32+32+32</f>
        <v>96</v>
      </c>
      <c r="D115" s="10">
        <f>10+10+10</f>
        <v>30</v>
      </c>
    </row>
    <row r="116" spans="1:4" x14ac:dyDescent="0.25">
      <c r="A116" s="8" t="s">
        <v>208</v>
      </c>
      <c r="B116" s="9" t="s">
        <v>209</v>
      </c>
      <c r="C116" s="9">
        <v>24</v>
      </c>
      <c r="D116" s="10">
        <v>15</v>
      </c>
    </row>
    <row r="117" spans="1:4" x14ac:dyDescent="0.25">
      <c r="A117" s="8" t="s">
        <v>86</v>
      </c>
      <c r="B117" s="9" t="s">
        <v>87</v>
      </c>
      <c r="C117" s="9">
        <f>15.82+20.48+17.95</f>
        <v>54.25</v>
      </c>
      <c r="D117" s="10">
        <f>16+22+18</f>
        <v>56</v>
      </c>
    </row>
    <row r="118" spans="1:4" x14ac:dyDescent="0.25">
      <c r="A118" s="8" t="s">
        <v>193</v>
      </c>
      <c r="B118" s="9" t="s">
        <v>34</v>
      </c>
      <c r="C118" s="9">
        <f>20+24+23</f>
        <v>67</v>
      </c>
      <c r="D118" s="10">
        <f>10+12+11</f>
        <v>33</v>
      </c>
    </row>
    <row r="119" spans="1:4" x14ac:dyDescent="0.25">
      <c r="A119" s="8" t="s">
        <v>237</v>
      </c>
      <c r="B119" s="9" t="s">
        <v>236</v>
      </c>
      <c r="C119" s="9">
        <f>35+35</f>
        <v>70</v>
      </c>
      <c r="D119" s="10">
        <f>14+7</f>
        <v>21</v>
      </c>
    </row>
  </sheetData>
  <sortState ref="A3:D119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activeCell="A2" sqref="A2:D119"/>
    </sheetView>
  </sheetViews>
  <sheetFormatPr defaultRowHeight="15" x14ac:dyDescent="0.25"/>
  <cols>
    <col min="1" max="1" width="10.5703125" bestFit="1" customWidth="1"/>
    <col min="2" max="2" width="15.28515625" bestFit="1" customWidth="1"/>
    <col min="3" max="3" width="12.5703125" bestFit="1" customWidth="1"/>
    <col min="4" max="4" width="12" bestFit="1" customWidth="1"/>
  </cols>
  <sheetData>
    <row r="1" spans="1:4" x14ac:dyDescent="0.25">
      <c r="A1" t="s">
        <v>243</v>
      </c>
    </row>
    <row r="2" spans="1:4" x14ac:dyDescent="0.25">
      <c r="A2" s="5" t="s">
        <v>242</v>
      </c>
      <c r="B2" s="6" t="s">
        <v>241</v>
      </c>
      <c r="C2" s="6" t="s">
        <v>245</v>
      </c>
      <c r="D2" s="7" t="s">
        <v>246</v>
      </c>
    </row>
    <row r="3" spans="1:4" x14ac:dyDescent="0.25">
      <c r="A3" s="8" t="s">
        <v>92</v>
      </c>
      <c r="B3" s="9" t="s">
        <v>93</v>
      </c>
      <c r="C3" s="9">
        <f>22.3+28.2+8.1</f>
        <v>58.6</v>
      </c>
      <c r="D3" s="10">
        <f>49+49+20</f>
        <v>118</v>
      </c>
    </row>
    <row r="4" spans="1:4" x14ac:dyDescent="0.25">
      <c r="A4" s="8" t="s">
        <v>13</v>
      </c>
      <c r="B4" s="9" t="s">
        <v>14</v>
      </c>
      <c r="C4" s="9">
        <v>567.9</v>
      </c>
      <c r="D4" s="10">
        <v>108</v>
      </c>
    </row>
    <row r="5" spans="1:4" x14ac:dyDescent="0.25">
      <c r="A5" s="8" t="s">
        <v>71</v>
      </c>
      <c r="B5" s="9" t="s">
        <v>73</v>
      </c>
      <c r="C5" s="9">
        <f>67+82+78</f>
        <v>227</v>
      </c>
      <c r="D5" s="10">
        <f>25+26+25</f>
        <v>76</v>
      </c>
    </row>
    <row r="6" spans="1:4" x14ac:dyDescent="0.25">
      <c r="A6" s="8" t="s">
        <v>96</v>
      </c>
      <c r="B6" s="9" t="s">
        <v>97</v>
      </c>
      <c r="C6" s="9">
        <f>31+21+25</f>
        <v>77</v>
      </c>
      <c r="D6" s="10">
        <f>28+22+16</f>
        <v>66</v>
      </c>
    </row>
    <row r="7" spans="1:4" x14ac:dyDescent="0.25">
      <c r="A7" s="8" t="s">
        <v>37</v>
      </c>
      <c r="B7" s="9" t="s">
        <v>38</v>
      </c>
      <c r="C7" s="9">
        <f>40+30+40</f>
        <v>110</v>
      </c>
      <c r="D7" s="10">
        <f>20+24+20</f>
        <v>64</v>
      </c>
    </row>
    <row r="8" spans="1:4" x14ac:dyDescent="0.25">
      <c r="A8" s="8" t="s">
        <v>67</v>
      </c>
      <c r="B8" s="9" t="s">
        <v>68</v>
      </c>
      <c r="C8" s="9">
        <f>151.8+204.18+156</f>
        <v>511.98</v>
      </c>
      <c r="D8" s="10">
        <f>16+27+18</f>
        <v>61</v>
      </c>
    </row>
    <row r="9" spans="1:4" x14ac:dyDescent="0.25">
      <c r="A9" s="8" t="s">
        <v>15</v>
      </c>
      <c r="B9" s="9" t="s">
        <v>52</v>
      </c>
      <c r="C9" s="9">
        <f>15+24+25</f>
        <v>64</v>
      </c>
      <c r="D9" s="10">
        <f>10+25+24</f>
        <v>59</v>
      </c>
    </row>
    <row r="10" spans="1:4" x14ac:dyDescent="0.25">
      <c r="A10" s="8" t="s">
        <v>135</v>
      </c>
      <c r="B10" s="9" t="s">
        <v>160</v>
      </c>
      <c r="C10" s="9">
        <f>24.1+23.4</f>
        <v>47.5</v>
      </c>
      <c r="D10" s="10">
        <f>27+30</f>
        <v>57</v>
      </c>
    </row>
    <row r="11" spans="1:4" x14ac:dyDescent="0.25">
      <c r="A11" s="8" t="s">
        <v>86</v>
      </c>
      <c r="B11" s="9" t="s">
        <v>87</v>
      </c>
      <c r="C11" s="9">
        <f>15.82+20.48+17.95</f>
        <v>54.25</v>
      </c>
      <c r="D11" s="10">
        <f>16+22+18</f>
        <v>56</v>
      </c>
    </row>
    <row r="12" spans="1:4" x14ac:dyDescent="0.25">
      <c r="A12" s="8" t="s">
        <v>47</v>
      </c>
      <c r="B12" s="9" t="s">
        <v>48</v>
      </c>
      <c r="C12" s="9">
        <f>66+25+15</f>
        <v>106</v>
      </c>
      <c r="D12" s="10">
        <f>33+12+9</f>
        <v>54</v>
      </c>
    </row>
    <row r="13" spans="1:4" x14ac:dyDescent="0.25">
      <c r="A13" s="8" t="s">
        <v>45</v>
      </c>
      <c r="B13" s="9" t="s">
        <v>46</v>
      </c>
      <c r="C13" s="9">
        <f>54+51.3+85.9</f>
        <v>191.2</v>
      </c>
      <c r="D13" s="10">
        <f>18+14+19</f>
        <v>51</v>
      </c>
    </row>
    <row r="14" spans="1:4" x14ac:dyDescent="0.25">
      <c r="A14" s="8" t="s">
        <v>53</v>
      </c>
      <c r="B14" s="9" t="s">
        <v>54</v>
      </c>
      <c r="C14" s="9">
        <f>65+70+70</f>
        <v>205</v>
      </c>
      <c r="D14" s="10">
        <f>13+15+20</f>
        <v>48</v>
      </c>
    </row>
    <row r="15" spans="1:4" x14ac:dyDescent="0.25">
      <c r="A15" s="8" t="s">
        <v>88</v>
      </c>
      <c r="B15" s="9" t="s">
        <v>109</v>
      </c>
      <c r="C15" s="9">
        <f>36.8+21+45.4</f>
        <v>103.19999999999999</v>
      </c>
      <c r="D15" s="10">
        <f>16+10+22</f>
        <v>48</v>
      </c>
    </row>
    <row r="16" spans="1:4" x14ac:dyDescent="0.25">
      <c r="A16" s="8" t="s">
        <v>7</v>
      </c>
      <c r="B16" s="9" t="s">
        <v>8</v>
      </c>
      <c r="C16" s="9">
        <f>25+21+18</f>
        <v>64</v>
      </c>
      <c r="D16" s="10">
        <f>16+17+14</f>
        <v>47</v>
      </c>
    </row>
    <row r="17" spans="1:4" x14ac:dyDescent="0.25">
      <c r="A17" s="8" t="s">
        <v>79</v>
      </c>
      <c r="B17" s="9" t="s">
        <v>80</v>
      </c>
      <c r="C17" s="9">
        <f>37.4+45.3+31.1</f>
        <v>113.79999999999998</v>
      </c>
      <c r="D17" s="10">
        <f>15+17+14</f>
        <v>46</v>
      </c>
    </row>
    <row r="18" spans="1:4" x14ac:dyDescent="0.25">
      <c r="A18" s="8" t="s">
        <v>39</v>
      </c>
      <c r="B18" s="9" t="s">
        <v>40</v>
      </c>
      <c r="C18" s="9">
        <f>6+81.5+13</f>
        <v>100.5</v>
      </c>
      <c r="D18" s="10">
        <f>25+14+7</f>
        <v>46</v>
      </c>
    </row>
    <row r="19" spans="1:4" x14ac:dyDescent="0.25">
      <c r="A19" s="8" t="s">
        <v>129</v>
      </c>
      <c r="B19" s="9" t="s">
        <v>130</v>
      </c>
      <c r="C19" s="9">
        <f>34+13+25</f>
        <v>72</v>
      </c>
      <c r="D19" s="10">
        <f>16+15+15</f>
        <v>46</v>
      </c>
    </row>
    <row r="20" spans="1:4" x14ac:dyDescent="0.25">
      <c r="A20" s="8" t="s">
        <v>21</v>
      </c>
      <c r="B20" s="9" t="s">
        <v>22</v>
      </c>
      <c r="C20" s="9">
        <f>25+27+43</f>
        <v>95</v>
      </c>
      <c r="D20" s="10">
        <f>14+15+14</f>
        <v>43</v>
      </c>
    </row>
    <row r="21" spans="1:4" x14ac:dyDescent="0.25">
      <c r="A21" s="8" t="s">
        <v>57</v>
      </c>
      <c r="B21" s="9" t="s">
        <v>58</v>
      </c>
      <c r="C21" s="9">
        <f>17+15+14</f>
        <v>46</v>
      </c>
      <c r="D21" s="10">
        <f>15+14+14</f>
        <v>43</v>
      </c>
    </row>
    <row r="22" spans="1:4" x14ac:dyDescent="0.25">
      <c r="A22" s="8" t="s">
        <v>94</v>
      </c>
      <c r="B22" s="9" t="s">
        <v>234</v>
      </c>
      <c r="C22" s="9">
        <v>69</v>
      </c>
      <c r="D22" s="10">
        <v>42</v>
      </c>
    </row>
    <row r="23" spans="1:4" x14ac:dyDescent="0.25">
      <c r="A23" s="8" t="s">
        <v>240</v>
      </c>
      <c r="B23" s="9" t="s">
        <v>113</v>
      </c>
      <c r="C23" s="9">
        <f>22+26+28</f>
        <v>76</v>
      </c>
      <c r="D23" s="10">
        <f>11+16+14</f>
        <v>41</v>
      </c>
    </row>
    <row r="24" spans="1:4" x14ac:dyDescent="0.25">
      <c r="A24" s="8" t="s">
        <v>19</v>
      </c>
      <c r="B24" s="9" t="s">
        <v>20</v>
      </c>
      <c r="C24" s="9">
        <f>28+31.5+34.8</f>
        <v>94.3</v>
      </c>
      <c r="D24" s="10">
        <f>10+14+16</f>
        <v>40</v>
      </c>
    </row>
    <row r="25" spans="1:4" x14ac:dyDescent="0.25">
      <c r="A25" s="8" t="s">
        <v>170</v>
      </c>
      <c r="B25" s="9" t="s">
        <v>171</v>
      </c>
      <c r="C25" s="9">
        <f>30+34.2</f>
        <v>64.2</v>
      </c>
      <c r="D25" s="10">
        <f>18+22</f>
        <v>40</v>
      </c>
    </row>
    <row r="26" spans="1:4" x14ac:dyDescent="0.25">
      <c r="A26" s="8" t="s">
        <v>100</v>
      </c>
      <c r="B26" s="9" t="s">
        <v>101</v>
      </c>
      <c r="C26" s="9">
        <f>21+22+11</f>
        <v>54</v>
      </c>
      <c r="D26" s="10">
        <f>15+16+8</f>
        <v>39</v>
      </c>
    </row>
    <row r="27" spans="1:4" x14ac:dyDescent="0.25">
      <c r="A27" s="8" t="s">
        <v>163</v>
      </c>
      <c r="B27" s="9" t="s">
        <v>164</v>
      </c>
      <c r="C27" s="9">
        <f>21.5+27.4</f>
        <v>48.9</v>
      </c>
      <c r="D27" s="10">
        <f>21+17</f>
        <v>38</v>
      </c>
    </row>
    <row r="28" spans="1:4" x14ac:dyDescent="0.25">
      <c r="A28" s="8" t="s">
        <v>150</v>
      </c>
      <c r="B28" s="9" t="s">
        <v>151</v>
      </c>
      <c r="C28" s="9">
        <f>30+14</f>
        <v>44</v>
      </c>
      <c r="D28" s="10">
        <f>22+16</f>
        <v>38</v>
      </c>
    </row>
    <row r="29" spans="1:4" x14ac:dyDescent="0.25">
      <c r="A29" s="8" t="s">
        <v>148</v>
      </c>
      <c r="B29" s="9" t="s">
        <v>149</v>
      </c>
      <c r="C29" s="9">
        <f>105.7+55.9</f>
        <v>161.6</v>
      </c>
      <c r="D29" s="10">
        <f>18+18</f>
        <v>36</v>
      </c>
    </row>
    <row r="30" spans="1:4" x14ac:dyDescent="0.25">
      <c r="A30" s="8" t="s">
        <v>107</v>
      </c>
      <c r="B30" s="9" t="s">
        <v>108</v>
      </c>
      <c r="C30" s="9">
        <f>47+50+42</f>
        <v>139</v>
      </c>
      <c r="D30" s="10">
        <f>14+12+10</f>
        <v>36</v>
      </c>
    </row>
    <row r="31" spans="1:4" x14ac:dyDescent="0.25">
      <c r="A31" s="8" t="s">
        <v>25</v>
      </c>
      <c r="B31" s="9" t="s">
        <v>26</v>
      </c>
      <c r="C31" s="9">
        <f>51+68</f>
        <v>119</v>
      </c>
      <c r="D31" s="10">
        <f>13+23</f>
        <v>36</v>
      </c>
    </row>
    <row r="32" spans="1:4" x14ac:dyDescent="0.25">
      <c r="A32" s="8" t="s">
        <v>174</v>
      </c>
      <c r="B32" s="9" t="s">
        <v>175</v>
      </c>
      <c r="C32" s="9">
        <f>40+43+20</f>
        <v>103</v>
      </c>
      <c r="D32" s="10">
        <f>14+14+8</f>
        <v>36</v>
      </c>
    </row>
    <row r="33" spans="1:4" x14ac:dyDescent="0.25">
      <c r="A33" s="8" t="s">
        <v>61</v>
      </c>
      <c r="B33" s="9" t="s">
        <v>62</v>
      </c>
      <c r="C33" s="9">
        <f>9+25+25</f>
        <v>59</v>
      </c>
      <c r="D33" s="10">
        <f>6+15+15</f>
        <v>36</v>
      </c>
    </row>
    <row r="34" spans="1:4" x14ac:dyDescent="0.25">
      <c r="A34" s="8" t="s">
        <v>172</v>
      </c>
      <c r="B34" s="9" t="s">
        <v>173</v>
      </c>
      <c r="C34" s="9">
        <f>33.6+24+28.8</f>
        <v>86.4</v>
      </c>
      <c r="D34" s="10">
        <f>14+10+11</f>
        <v>35</v>
      </c>
    </row>
    <row r="35" spans="1:4" x14ac:dyDescent="0.25">
      <c r="A35" s="8" t="s">
        <v>115</v>
      </c>
      <c r="B35" s="9" t="s">
        <v>116</v>
      </c>
      <c r="C35" s="9">
        <f>19+18</f>
        <v>37</v>
      </c>
      <c r="D35" s="10">
        <f>23+12</f>
        <v>35</v>
      </c>
    </row>
    <row r="36" spans="1:4" x14ac:dyDescent="0.25">
      <c r="A36" s="8" t="s">
        <v>11</v>
      </c>
      <c r="B36" s="9" t="s">
        <v>12</v>
      </c>
      <c r="C36" s="9">
        <f>20+15+30</f>
        <v>65</v>
      </c>
      <c r="D36" s="10">
        <f>10+8+16</f>
        <v>34</v>
      </c>
    </row>
    <row r="37" spans="1:4" x14ac:dyDescent="0.25">
      <c r="A37" s="8" t="s">
        <v>119</v>
      </c>
      <c r="B37" s="9" t="s">
        <v>80</v>
      </c>
      <c r="C37" s="9">
        <f>35+25+35</f>
        <v>95</v>
      </c>
      <c r="D37" s="10">
        <f>10+8+15</f>
        <v>33</v>
      </c>
    </row>
    <row r="38" spans="1:4" x14ac:dyDescent="0.25">
      <c r="A38" s="8" t="s">
        <v>63</v>
      </c>
      <c r="B38" s="9" t="s">
        <v>64</v>
      </c>
      <c r="C38" s="9">
        <f>16+26+35</f>
        <v>77</v>
      </c>
      <c r="D38" s="10">
        <f>6+14+13</f>
        <v>33</v>
      </c>
    </row>
    <row r="39" spans="1:4" x14ac:dyDescent="0.25">
      <c r="A39" s="8" t="s">
        <v>193</v>
      </c>
      <c r="B39" s="9" t="s">
        <v>34</v>
      </c>
      <c r="C39" s="9">
        <f>20+24+23</f>
        <v>67</v>
      </c>
      <c r="D39" s="10">
        <f>10+12+11</f>
        <v>33</v>
      </c>
    </row>
    <row r="40" spans="1:4" x14ac:dyDescent="0.25">
      <c r="A40" s="8" t="s">
        <v>15</v>
      </c>
      <c r="B40" s="9" t="s">
        <v>16</v>
      </c>
      <c r="C40" s="9">
        <f>26+26+42</f>
        <v>94</v>
      </c>
      <c r="D40" s="10">
        <f>10+10+12</f>
        <v>32</v>
      </c>
    </row>
    <row r="41" spans="1:4" x14ac:dyDescent="0.25">
      <c r="A41" s="8" t="s">
        <v>165</v>
      </c>
      <c r="B41" s="9" t="s">
        <v>166</v>
      </c>
      <c r="C41" s="9">
        <f>22+21</f>
        <v>43</v>
      </c>
      <c r="D41" s="10">
        <f>16+16</f>
        <v>32</v>
      </c>
    </row>
    <row r="42" spans="1:4" x14ac:dyDescent="0.25">
      <c r="A42" s="8" t="s">
        <v>7</v>
      </c>
      <c r="B42" s="9" t="s">
        <v>74</v>
      </c>
      <c r="C42" s="9">
        <f>75+20+35</f>
        <v>130</v>
      </c>
      <c r="D42" s="10">
        <f>15+6+10</f>
        <v>31</v>
      </c>
    </row>
    <row r="43" spans="1:4" x14ac:dyDescent="0.25">
      <c r="A43" s="8" t="s">
        <v>77</v>
      </c>
      <c r="B43" s="9" t="s">
        <v>78</v>
      </c>
      <c r="C43" s="9">
        <f>40+50+37</f>
        <v>127</v>
      </c>
      <c r="D43" s="10">
        <f>10+11+10</f>
        <v>31</v>
      </c>
    </row>
    <row r="44" spans="1:4" x14ac:dyDescent="0.25">
      <c r="A44" s="8" t="s">
        <v>83</v>
      </c>
      <c r="B44" s="9" t="s">
        <v>82</v>
      </c>
      <c r="C44" s="9">
        <f>32+32+32</f>
        <v>96</v>
      </c>
      <c r="D44" s="10">
        <f>10+10+10</f>
        <v>30</v>
      </c>
    </row>
    <row r="45" spans="1:4" x14ac:dyDescent="0.25">
      <c r="A45" s="8" t="s">
        <v>191</v>
      </c>
      <c r="B45" s="9" t="s">
        <v>192</v>
      </c>
      <c r="C45" s="9">
        <v>65.8</v>
      </c>
      <c r="D45" s="10">
        <v>30</v>
      </c>
    </row>
    <row r="46" spans="1:4" x14ac:dyDescent="0.25">
      <c r="A46" s="8" t="s">
        <v>200</v>
      </c>
      <c r="B46" s="9" t="s">
        <v>201</v>
      </c>
      <c r="C46" s="9">
        <v>36</v>
      </c>
      <c r="D46" s="10">
        <v>30</v>
      </c>
    </row>
    <row r="47" spans="1:4" x14ac:dyDescent="0.25">
      <c r="A47" s="8" t="s">
        <v>5</v>
      </c>
      <c r="B47" s="9" t="s">
        <v>6</v>
      </c>
      <c r="C47" s="9">
        <f>10+13.4+12</f>
        <v>35.4</v>
      </c>
      <c r="D47" s="10">
        <f>8+11+10</f>
        <v>29</v>
      </c>
    </row>
    <row r="48" spans="1:4" x14ac:dyDescent="0.25">
      <c r="A48" s="8" t="s">
        <v>49</v>
      </c>
      <c r="B48" s="9" t="s">
        <v>12</v>
      </c>
      <c r="C48" s="9">
        <f>185+210+30</f>
        <v>425</v>
      </c>
      <c r="D48" s="10">
        <f>9+13+6</f>
        <v>28</v>
      </c>
    </row>
    <row r="49" spans="1:4" x14ac:dyDescent="0.25">
      <c r="A49" s="8" t="s">
        <v>138</v>
      </c>
      <c r="B49" s="9" t="s">
        <v>139</v>
      </c>
      <c r="C49" s="9">
        <f>36+45.5</f>
        <v>81.5</v>
      </c>
      <c r="D49" s="10">
        <f>15+13</f>
        <v>28</v>
      </c>
    </row>
    <row r="50" spans="1:4" x14ac:dyDescent="0.25">
      <c r="A50" s="8" t="s">
        <v>15</v>
      </c>
      <c r="B50" s="9" t="s">
        <v>51</v>
      </c>
      <c r="C50" s="9">
        <f>80+82+70</f>
        <v>232</v>
      </c>
      <c r="D50" s="10">
        <f>9+10+8</f>
        <v>27</v>
      </c>
    </row>
    <row r="51" spans="1:4" x14ac:dyDescent="0.25">
      <c r="A51" s="8" t="s">
        <v>168</v>
      </c>
      <c r="B51" s="9" t="s">
        <v>169</v>
      </c>
      <c r="C51" s="9">
        <f>30+25</f>
        <v>55</v>
      </c>
      <c r="D51" s="10">
        <f>12+15</f>
        <v>27</v>
      </c>
    </row>
    <row r="52" spans="1:4" x14ac:dyDescent="0.25">
      <c r="A52" s="8" t="s">
        <v>107</v>
      </c>
      <c r="B52" s="9" t="s">
        <v>120</v>
      </c>
      <c r="C52" s="9">
        <f>30+40+24</f>
        <v>94</v>
      </c>
      <c r="D52" s="10">
        <f>5+10+11</f>
        <v>26</v>
      </c>
    </row>
    <row r="53" spans="1:4" x14ac:dyDescent="0.25">
      <c r="A53" s="8" t="s">
        <v>81</v>
      </c>
      <c r="B53" s="9" t="s">
        <v>82</v>
      </c>
      <c r="C53" s="9">
        <f>25.6+32+26.24</f>
        <v>83.84</v>
      </c>
      <c r="D53" s="10">
        <f>8+10+8</f>
        <v>26</v>
      </c>
    </row>
    <row r="54" spans="1:4" x14ac:dyDescent="0.25">
      <c r="A54" s="8" t="s">
        <v>49</v>
      </c>
      <c r="B54" s="9" t="s">
        <v>50</v>
      </c>
      <c r="C54" s="9">
        <f>32+18+31</f>
        <v>81</v>
      </c>
      <c r="D54" s="10">
        <f>6+8+12</f>
        <v>26</v>
      </c>
    </row>
    <row r="55" spans="1:4" x14ac:dyDescent="0.25">
      <c r="A55" s="8" t="s">
        <v>23</v>
      </c>
      <c r="B55" s="9" t="s">
        <v>24</v>
      </c>
      <c r="C55" s="9">
        <f>25+6+20</f>
        <v>51</v>
      </c>
      <c r="D55" s="10">
        <f>10+6+10</f>
        <v>26</v>
      </c>
    </row>
    <row r="56" spans="1:4" x14ac:dyDescent="0.25">
      <c r="A56" s="8" t="s">
        <v>117</v>
      </c>
      <c r="B56" s="9" t="s">
        <v>118</v>
      </c>
      <c r="C56" s="9">
        <f>20+20</f>
        <v>40</v>
      </c>
      <c r="D56" s="10">
        <f>10+16</f>
        <v>26</v>
      </c>
    </row>
    <row r="57" spans="1:4" x14ac:dyDescent="0.25">
      <c r="A57" s="8" t="s">
        <v>154</v>
      </c>
      <c r="B57" s="9" t="s">
        <v>155</v>
      </c>
      <c r="C57" s="9">
        <f>10+12</f>
        <v>22</v>
      </c>
      <c r="D57" s="10">
        <f>12+14</f>
        <v>26</v>
      </c>
    </row>
    <row r="58" spans="1:4" x14ac:dyDescent="0.25">
      <c r="A58" s="8" t="s">
        <v>88</v>
      </c>
      <c r="B58" s="9" t="s">
        <v>89</v>
      </c>
      <c r="C58" s="9">
        <f>31.5+40.5+40.5</f>
        <v>112.5</v>
      </c>
      <c r="D58" s="10">
        <f>7+9+9</f>
        <v>25</v>
      </c>
    </row>
    <row r="59" spans="1:4" x14ac:dyDescent="0.25">
      <c r="A59" s="8" t="s">
        <v>102</v>
      </c>
      <c r="B59" s="9" t="s">
        <v>103</v>
      </c>
      <c r="C59" s="9">
        <f>20+18</f>
        <v>38</v>
      </c>
      <c r="D59" s="10">
        <f>15+10</f>
        <v>25</v>
      </c>
    </row>
    <row r="60" spans="1:4" x14ac:dyDescent="0.25">
      <c r="A60" s="8" t="s">
        <v>131</v>
      </c>
      <c r="B60" s="9" t="s">
        <v>132</v>
      </c>
      <c r="C60" s="9">
        <f>40.3+40.3</f>
        <v>80.599999999999994</v>
      </c>
      <c r="D60" s="10">
        <f>12+12</f>
        <v>24</v>
      </c>
    </row>
    <row r="61" spans="1:4" x14ac:dyDescent="0.25">
      <c r="A61" s="8" t="s">
        <v>43</v>
      </c>
      <c r="B61" s="9" t="s">
        <v>44</v>
      </c>
      <c r="C61" s="9">
        <f>13+12+12</f>
        <v>37</v>
      </c>
      <c r="D61" s="10">
        <f>8+8+8</f>
        <v>24</v>
      </c>
    </row>
    <row r="62" spans="1:4" x14ac:dyDescent="0.25">
      <c r="A62" s="8" t="s">
        <v>178</v>
      </c>
      <c r="B62" s="9" t="s">
        <v>179</v>
      </c>
      <c r="C62" s="9">
        <v>30</v>
      </c>
      <c r="D62" s="10">
        <v>24</v>
      </c>
    </row>
    <row r="63" spans="1:4" x14ac:dyDescent="0.25">
      <c r="A63" s="8" t="s">
        <v>198</v>
      </c>
      <c r="B63" s="9" t="s">
        <v>199</v>
      </c>
      <c r="C63" s="9">
        <v>26.5</v>
      </c>
      <c r="D63" s="10">
        <v>23</v>
      </c>
    </row>
    <row r="64" spans="1:4" x14ac:dyDescent="0.25">
      <c r="A64" s="8" t="s">
        <v>27</v>
      </c>
      <c r="B64" s="9" t="s">
        <v>28</v>
      </c>
      <c r="C64" s="9">
        <f>40.2+40.2+67</f>
        <v>147.4</v>
      </c>
      <c r="D64" s="10">
        <f>6+6+10</f>
        <v>22</v>
      </c>
    </row>
    <row r="65" spans="1:4" x14ac:dyDescent="0.25">
      <c r="A65" s="8" t="s">
        <v>33</v>
      </c>
      <c r="B65" s="9" t="s">
        <v>34</v>
      </c>
      <c r="C65" s="9">
        <f>32+52+36</f>
        <v>120</v>
      </c>
      <c r="D65" s="10">
        <f>14+5+3</f>
        <v>22</v>
      </c>
    </row>
    <row r="66" spans="1:4" x14ac:dyDescent="0.25">
      <c r="A66" s="8" t="s">
        <v>221</v>
      </c>
      <c r="B66" s="9" t="s">
        <v>203</v>
      </c>
      <c r="C66" s="9">
        <v>40</v>
      </c>
      <c r="D66" s="10">
        <v>22</v>
      </c>
    </row>
    <row r="67" spans="1:4" x14ac:dyDescent="0.25">
      <c r="A67" s="8" t="s">
        <v>123</v>
      </c>
      <c r="B67" s="9" t="s">
        <v>124</v>
      </c>
      <c r="C67" s="9">
        <f>21+24.5+28</f>
        <v>73.5</v>
      </c>
      <c r="D67" s="10">
        <f>6+7+8</f>
        <v>21</v>
      </c>
    </row>
    <row r="68" spans="1:4" x14ac:dyDescent="0.25">
      <c r="A68" s="8" t="s">
        <v>237</v>
      </c>
      <c r="B68" s="9" t="s">
        <v>236</v>
      </c>
      <c r="C68" s="9">
        <f>35+35</f>
        <v>70</v>
      </c>
      <c r="D68" s="10">
        <f>14+7</f>
        <v>21</v>
      </c>
    </row>
    <row r="69" spans="1:4" x14ac:dyDescent="0.25">
      <c r="A69" s="8" t="s">
        <v>9</v>
      </c>
      <c r="B69" s="9" t="s">
        <v>10</v>
      </c>
      <c r="C69" s="9">
        <f>12+14+12</f>
        <v>38</v>
      </c>
      <c r="D69" s="10">
        <f>10+6+5</f>
        <v>21</v>
      </c>
    </row>
    <row r="70" spans="1:4" x14ac:dyDescent="0.25">
      <c r="A70" s="8" t="s">
        <v>176</v>
      </c>
      <c r="B70" s="9" t="s">
        <v>177</v>
      </c>
      <c r="C70" s="9">
        <f>19+16</f>
        <v>35</v>
      </c>
      <c r="D70" s="10">
        <f>12+8</f>
        <v>20</v>
      </c>
    </row>
    <row r="71" spans="1:4" x14ac:dyDescent="0.25">
      <c r="A71" s="8" t="s">
        <v>41</v>
      </c>
      <c r="B71" s="9" t="s">
        <v>42</v>
      </c>
      <c r="C71" s="9">
        <f>32+24+24</f>
        <v>80</v>
      </c>
      <c r="D71" s="10">
        <f>6+7+6</f>
        <v>19</v>
      </c>
    </row>
    <row r="72" spans="1:4" x14ac:dyDescent="0.25">
      <c r="A72" s="8" t="s">
        <v>84</v>
      </c>
      <c r="B72" s="9" t="s">
        <v>85</v>
      </c>
      <c r="C72" s="9">
        <f>24+24+24</f>
        <v>72</v>
      </c>
      <c r="D72" s="10">
        <f>6+9+3</f>
        <v>18</v>
      </c>
    </row>
    <row r="73" spans="1:4" x14ac:dyDescent="0.25">
      <c r="A73" s="8" t="s">
        <v>29</v>
      </c>
      <c r="B73" s="9" t="s">
        <v>30</v>
      </c>
      <c r="C73" s="9">
        <f>4.5+18+18</f>
        <v>40.5</v>
      </c>
      <c r="D73" s="10">
        <f>2+8+8</f>
        <v>18</v>
      </c>
    </row>
    <row r="74" spans="1:4" x14ac:dyDescent="0.25">
      <c r="A74" s="8" t="s">
        <v>112</v>
      </c>
      <c r="B74" s="9" t="s">
        <v>113</v>
      </c>
      <c r="C74" s="9">
        <f>10+8+8+10</f>
        <v>36</v>
      </c>
      <c r="D74" s="10">
        <f>5+4+4+5</f>
        <v>18</v>
      </c>
    </row>
    <row r="75" spans="1:4" x14ac:dyDescent="0.25">
      <c r="A75" s="8" t="s">
        <v>107</v>
      </c>
      <c r="B75" s="9" t="s">
        <v>114</v>
      </c>
      <c r="C75" s="9">
        <f>16+17.2</f>
        <v>33.200000000000003</v>
      </c>
      <c r="D75" s="10">
        <f>8+10</f>
        <v>18</v>
      </c>
    </row>
    <row r="76" spans="1:4" x14ac:dyDescent="0.25">
      <c r="A76" s="8" t="s">
        <v>161</v>
      </c>
      <c r="B76" s="9" t="s">
        <v>162</v>
      </c>
      <c r="C76" s="9">
        <f>10+10+4</f>
        <v>24</v>
      </c>
      <c r="D76" s="10">
        <f>5+5+8</f>
        <v>18</v>
      </c>
    </row>
    <row r="77" spans="1:4" x14ac:dyDescent="0.25">
      <c r="A77" s="8" t="s">
        <v>126</v>
      </c>
      <c r="B77" s="9" t="s">
        <v>127</v>
      </c>
      <c r="C77" s="9">
        <v>16.7</v>
      </c>
      <c r="D77" s="10">
        <v>18</v>
      </c>
    </row>
    <row r="78" spans="1:4" x14ac:dyDescent="0.25">
      <c r="A78" s="8" t="s">
        <v>206</v>
      </c>
      <c r="B78" s="9" t="s">
        <v>207</v>
      </c>
      <c r="C78" s="9">
        <v>11.5</v>
      </c>
      <c r="D78" s="10">
        <v>18</v>
      </c>
    </row>
    <row r="79" spans="1:4" x14ac:dyDescent="0.25">
      <c r="A79" s="8" t="s">
        <v>218</v>
      </c>
      <c r="B79" s="9" t="s">
        <v>219</v>
      </c>
      <c r="C79" s="9">
        <v>10.199999999999999</v>
      </c>
      <c r="D79" s="10">
        <v>18</v>
      </c>
    </row>
    <row r="80" spans="1:4" x14ac:dyDescent="0.25">
      <c r="A80" s="8" t="s">
        <v>133</v>
      </c>
      <c r="B80" s="9" t="s">
        <v>134</v>
      </c>
      <c r="C80" s="9">
        <f>44.8+14+6</f>
        <v>64.8</v>
      </c>
      <c r="D80" s="10">
        <f>7+4+6</f>
        <v>17</v>
      </c>
    </row>
    <row r="81" spans="1:4" x14ac:dyDescent="0.25">
      <c r="A81" s="8" t="s">
        <v>106</v>
      </c>
      <c r="B81" s="9" t="s">
        <v>12</v>
      </c>
      <c r="C81" s="9">
        <f>26+23</f>
        <v>49</v>
      </c>
      <c r="D81" s="10">
        <f>12+5</f>
        <v>17</v>
      </c>
    </row>
    <row r="82" spans="1:4" x14ac:dyDescent="0.25">
      <c r="A82" s="8" t="s">
        <v>110</v>
      </c>
      <c r="B82" s="9" t="s">
        <v>235</v>
      </c>
      <c r="C82" s="9">
        <f>36+27+54</f>
        <v>117</v>
      </c>
      <c r="D82" s="10">
        <f>4+3+9</f>
        <v>16</v>
      </c>
    </row>
    <row r="83" spans="1:4" x14ac:dyDescent="0.25">
      <c r="A83" s="8" t="s">
        <v>182</v>
      </c>
      <c r="B83" s="9" t="s">
        <v>183</v>
      </c>
      <c r="C83" s="9">
        <v>57.3</v>
      </c>
      <c r="D83" s="10">
        <v>16</v>
      </c>
    </row>
    <row r="84" spans="1:4" x14ac:dyDescent="0.25">
      <c r="A84" s="8" t="s">
        <v>202</v>
      </c>
      <c r="B84" s="9" t="s">
        <v>203</v>
      </c>
      <c r="C84" s="9">
        <v>43</v>
      </c>
      <c r="D84" s="10">
        <v>16</v>
      </c>
    </row>
    <row r="85" spans="1:4" x14ac:dyDescent="0.25">
      <c r="A85" s="8" t="s">
        <v>59</v>
      </c>
      <c r="B85" s="9" t="s">
        <v>60</v>
      </c>
      <c r="C85" s="9">
        <f>13.5+9.6+18</f>
        <v>41.1</v>
      </c>
      <c r="D85" s="10">
        <f>8+3+5</f>
        <v>16</v>
      </c>
    </row>
    <row r="86" spans="1:4" x14ac:dyDescent="0.25">
      <c r="A86" s="8" t="s">
        <v>102</v>
      </c>
      <c r="B86" s="9" t="s">
        <v>167</v>
      </c>
      <c r="C86" s="9">
        <f>12.3+10.5</f>
        <v>22.8</v>
      </c>
      <c r="D86" s="10">
        <f>10+6</f>
        <v>16</v>
      </c>
    </row>
    <row r="87" spans="1:4" x14ac:dyDescent="0.25">
      <c r="A87" s="8" t="s">
        <v>135</v>
      </c>
      <c r="B87" s="9" t="s">
        <v>136</v>
      </c>
      <c r="C87" s="9">
        <v>9.6</v>
      </c>
      <c r="D87" s="10">
        <v>16</v>
      </c>
    </row>
    <row r="88" spans="1:4" x14ac:dyDescent="0.25">
      <c r="A88" s="8" t="s">
        <v>31</v>
      </c>
      <c r="B88" s="9" t="s">
        <v>32</v>
      </c>
      <c r="C88" s="9">
        <f>30+30+30</f>
        <v>90</v>
      </c>
      <c r="D88" s="10">
        <f>5+5+5</f>
        <v>15</v>
      </c>
    </row>
    <row r="89" spans="1:4" x14ac:dyDescent="0.25">
      <c r="A89" s="8" t="s">
        <v>31</v>
      </c>
      <c r="B89" s="9" t="s">
        <v>140</v>
      </c>
      <c r="C89" s="9">
        <f>39.1+41.1</f>
        <v>80.2</v>
      </c>
      <c r="D89" s="10">
        <f>7+8</f>
        <v>15</v>
      </c>
    </row>
    <row r="90" spans="1:4" x14ac:dyDescent="0.25">
      <c r="A90" s="8" t="s">
        <v>152</v>
      </c>
      <c r="B90" s="9" t="s">
        <v>153</v>
      </c>
      <c r="C90" s="9">
        <f>29+18+20</f>
        <v>67</v>
      </c>
      <c r="D90" s="10">
        <f>5+5+5</f>
        <v>15</v>
      </c>
    </row>
    <row r="91" spans="1:4" x14ac:dyDescent="0.25">
      <c r="A91" s="8" t="s">
        <v>145</v>
      </c>
      <c r="B91" s="9" t="s">
        <v>146</v>
      </c>
      <c r="C91" s="9">
        <f>20+20+20</f>
        <v>60</v>
      </c>
      <c r="D91" s="10">
        <f>5+5+5</f>
        <v>15</v>
      </c>
    </row>
    <row r="92" spans="1:4" x14ac:dyDescent="0.25">
      <c r="A92" s="8" t="s">
        <v>137</v>
      </c>
      <c r="B92" s="9" t="s">
        <v>34</v>
      </c>
      <c r="C92" s="9">
        <f>19.7+31.2</f>
        <v>50.9</v>
      </c>
      <c r="D92" s="10">
        <f>7+8</f>
        <v>15</v>
      </c>
    </row>
    <row r="93" spans="1:4" x14ac:dyDescent="0.25">
      <c r="A93" s="8" t="s">
        <v>208</v>
      </c>
      <c r="B93" s="9" t="s">
        <v>209</v>
      </c>
      <c r="C93" s="9">
        <v>24</v>
      </c>
      <c r="D93" s="10">
        <v>15</v>
      </c>
    </row>
    <row r="94" spans="1:4" x14ac:dyDescent="0.25">
      <c r="A94" s="8" t="s">
        <v>21</v>
      </c>
      <c r="B94" s="9" t="s">
        <v>125</v>
      </c>
      <c r="C94" s="9">
        <f>54+72</f>
        <v>126</v>
      </c>
      <c r="D94" s="10">
        <f>6+8</f>
        <v>14</v>
      </c>
    </row>
    <row r="95" spans="1:4" x14ac:dyDescent="0.25">
      <c r="A95" s="8" t="s">
        <v>35</v>
      </c>
      <c r="B95" s="9" t="s">
        <v>36</v>
      </c>
      <c r="C95" s="9">
        <f>32+45+64</f>
        <v>141</v>
      </c>
      <c r="D95" s="10">
        <f>4+5+4</f>
        <v>13</v>
      </c>
    </row>
    <row r="96" spans="1:4" x14ac:dyDescent="0.25">
      <c r="A96" s="8" t="s">
        <v>98</v>
      </c>
      <c r="B96" s="9" t="s">
        <v>99</v>
      </c>
      <c r="C96" s="9">
        <f>40+10</f>
        <v>50</v>
      </c>
      <c r="D96" s="10">
        <f>10+3</f>
        <v>13</v>
      </c>
    </row>
    <row r="97" spans="1:4" x14ac:dyDescent="0.25">
      <c r="A97" s="8" t="s">
        <v>156</v>
      </c>
      <c r="B97" s="9" t="s">
        <v>157</v>
      </c>
      <c r="C97" s="9">
        <f>10+6+10</f>
        <v>26</v>
      </c>
      <c r="D97" s="10">
        <f>5+3+5</f>
        <v>13</v>
      </c>
    </row>
    <row r="98" spans="1:4" x14ac:dyDescent="0.25">
      <c r="A98" s="8" t="s">
        <v>239</v>
      </c>
      <c r="B98" s="9" t="s">
        <v>103</v>
      </c>
      <c r="C98" s="9">
        <v>20.5</v>
      </c>
      <c r="D98" s="10">
        <v>13</v>
      </c>
    </row>
    <row r="99" spans="1:4" x14ac:dyDescent="0.25">
      <c r="A99" s="8" t="s">
        <v>104</v>
      </c>
      <c r="B99" s="9" t="s">
        <v>105</v>
      </c>
      <c r="C99" s="9">
        <f>45.11+44.3</f>
        <v>89.41</v>
      </c>
      <c r="D99" s="10">
        <f>6+6</f>
        <v>12</v>
      </c>
    </row>
    <row r="100" spans="1:4" x14ac:dyDescent="0.25">
      <c r="A100" s="8" t="s">
        <v>69</v>
      </c>
      <c r="B100" s="9" t="s">
        <v>70</v>
      </c>
      <c r="C100" s="9">
        <f>72+135+71</f>
        <v>278</v>
      </c>
      <c r="D100" s="10">
        <f>4+4+3</f>
        <v>11</v>
      </c>
    </row>
    <row r="101" spans="1:4" x14ac:dyDescent="0.25">
      <c r="A101" s="8" t="s">
        <v>65</v>
      </c>
      <c r="B101" s="9" t="s">
        <v>66</v>
      </c>
      <c r="C101" s="9">
        <f>14+14+3</f>
        <v>31</v>
      </c>
      <c r="D101" s="10">
        <f>5+5+1</f>
        <v>11</v>
      </c>
    </row>
    <row r="102" spans="1:4" x14ac:dyDescent="0.25">
      <c r="A102" s="8" t="s">
        <v>158</v>
      </c>
      <c r="B102" s="9" t="s">
        <v>159</v>
      </c>
      <c r="C102" s="9">
        <f>42.7+24</f>
        <v>66.7</v>
      </c>
      <c r="D102" s="10">
        <f>6+4</f>
        <v>10</v>
      </c>
    </row>
    <row r="103" spans="1:4" x14ac:dyDescent="0.25">
      <c r="A103" s="8" t="s">
        <v>189</v>
      </c>
      <c r="B103" s="9" t="s">
        <v>190</v>
      </c>
      <c r="C103" s="9">
        <v>40</v>
      </c>
      <c r="D103" s="10">
        <v>10</v>
      </c>
    </row>
    <row r="104" spans="1:4" x14ac:dyDescent="0.25">
      <c r="A104" s="8" t="s">
        <v>17</v>
      </c>
      <c r="B104" s="9" t="s">
        <v>18</v>
      </c>
      <c r="C104" s="9">
        <f>13+48+31</f>
        <v>92</v>
      </c>
      <c r="D104" s="10">
        <f>1+4+4</f>
        <v>9</v>
      </c>
    </row>
    <row r="105" spans="1:4" x14ac:dyDescent="0.25">
      <c r="A105" s="8" t="s">
        <v>102</v>
      </c>
      <c r="B105" s="9" t="s">
        <v>197</v>
      </c>
      <c r="C105" s="9">
        <v>53.68</v>
      </c>
      <c r="D105" s="10">
        <v>9</v>
      </c>
    </row>
    <row r="106" spans="1:4" x14ac:dyDescent="0.25">
      <c r="A106" s="8" t="s">
        <v>90</v>
      </c>
      <c r="B106" s="9" t="s">
        <v>91</v>
      </c>
      <c r="C106" s="9">
        <f>12.8+7.5+6.4</f>
        <v>26.700000000000003</v>
      </c>
      <c r="D106" s="10">
        <f>2+4+2</f>
        <v>8</v>
      </c>
    </row>
    <row r="107" spans="1:4" x14ac:dyDescent="0.25">
      <c r="A107" s="8" t="s">
        <v>220</v>
      </c>
      <c r="B107" s="9" t="s">
        <v>34</v>
      </c>
      <c r="C107" s="9">
        <v>24</v>
      </c>
      <c r="D107" s="10">
        <v>8</v>
      </c>
    </row>
    <row r="108" spans="1:4" x14ac:dyDescent="0.25">
      <c r="A108" s="8" t="s">
        <v>211</v>
      </c>
      <c r="B108" s="9" t="s">
        <v>212</v>
      </c>
      <c r="C108" s="9">
        <v>12</v>
      </c>
      <c r="D108" s="10">
        <v>8</v>
      </c>
    </row>
    <row r="109" spans="1:4" x14ac:dyDescent="0.25">
      <c r="A109" s="8" t="s">
        <v>230</v>
      </c>
      <c r="B109" s="9" t="s">
        <v>231</v>
      </c>
      <c r="C109" s="9">
        <v>12</v>
      </c>
      <c r="D109" s="10">
        <v>8</v>
      </c>
    </row>
    <row r="110" spans="1:4" x14ac:dyDescent="0.25">
      <c r="A110" s="8" t="s">
        <v>228</v>
      </c>
      <c r="B110" s="9" t="s">
        <v>136</v>
      </c>
      <c r="C110" s="9">
        <v>4.8</v>
      </c>
      <c r="D110" s="10">
        <v>8</v>
      </c>
    </row>
    <row r="111" spans="1:4" x14ac:dyDescent="0.25">
      <c r="A111" s="8" t="s">
        <v>161</v>
      </c>
      <c r="B111" s="9" t="s">
        <v>225</v>
      </c>
      <c r="C111" s="9">
        <v>18</v>
      </c>
      <c r="D111" s="10">
        <v>6</v>
      </c>
    </row>
    <row r="112" spans="1:4" x14ac:dyDescent="0.25">
      <c r="A112" s="8" t="s">
        <v>126</v>
      </c>
      <c r="B112" s="9" t="s">
        <v>57</v>
      </c>
      <c r="C112" s="9">
        <v>13.1</v>
      </c>
      <c r="D112" s="10">
        <v>6</v>
      </c>
    </row>
    <row r="113" spans="1:4" x14ac:dyDescent="0.25">
      <c r="A113" s="8" t="s">
        <v>35</v>
      </c>
      <c r="B113" s="9" t="s">
        <v>238</v>
      </c>
      <c r="C113" s="9">
        <f>16+10</f>
        <v>26</v>
      </c>
      <c r="D113" s="10">
        <f>3+2</f>
        <v>5</v>
      </c>
    </row>
    <row r="114" spans="1:4" x14ac:dyDescent="0.25">
      <c r="A114" s="8" t="s">
        <v>25</v>
      </c>
      <c r="B114" s="9" t="s">
        <v>232</v>
      </c>
      <c r="C114" s="9">
        <v>15</v>
      </c>
      <c r="D114" s="10">
        <v>5</v>
      </c>
    </row>
    <row r="115" spans="1:4" x14ac:dyDescent="0.25">
      <c r="A115" s="8" t="s">
        <v>210</v>
      </c>
      <c r="B115" s="9" t="s">
        <v>12</v>
      </c>
      <c r="C115" s="9">
        <v>4.5</v>
      </c>
      <c r="D115" s="10">
        <v>5</v>
      </c>
    </row>
    <row r="116" spans="1:4" x14ac:dyDescent="0.25">
      <c r="A116" s="8" t="s">
        <v>143</v>
      </c>
      <c r="B116" s="9" t="s">
        <v>144</v>
      </c>
      <c r="C116" s="9">
        <v>10.5</v>
      </c>
      <c r="D116" s="10">
        <v>3</v>
      </c>
    </row>
    <row r="117" spans="1:4" x14ac:dyDescent="0.25">
      <c r="A117" s="8" t="s">
        <v>216</v>
      </c>
      <c r="B117" s="9" t="s">
        <v>217</v>
      </c>
      <c r="C117" s="9">
        <v>10</v>
      </c>
      <c r="D117" s="10">
        <v>3</v>
      </c>
    </row>
    <row r="118" spans="1:4" x14ac:dyDescent="0.25">
      <c r="A118" s="8" t="s">
        <v>222</v>
      </c>
      <c r="B118" s="9" t="s">
        <v>38</v>
      </c>
      <c r="C118" s="9">
        <v>21</v>
      </c>
      <c r="D118" s="10">
        <v>1</v>
      </c>
    </row>
    <row r="119" spans="1:4" x14ac:dyDescent="0.25">
      <c r="A119" s="8" t="s">
        <v>226</v>
      </c>
      <c r="B119" s="9" t="s">
        <v>227</v>
      </c>
      <c r="C119" s="9">
        <v>2</v>
      </c>
      <c r="D119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Data</vt:lpstr>
      <vt:lpstr>Winter Warrior 2014 Final Leade</vt:lpstr>
      <vt:lpstr>Overall Most Miles</vt:lpstr>
      <vt:lpstr>Overall Most 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Tan</dc:creator>
  <cp:lastModifiedBy>McCrory, George W</cp:lastModifiedBy>
  <dcterms:created xsi:type="dcterms:W3CDTF">2014-12-22T22:52:10Z</dcterms:created>
  <dcterms:modified xsi:type="dcterms:W3CDTF">2014-12-31T18:00:29Z</dcterms:modified>
</cp:coreProperties>
</file>